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386" windowWidth="15405" windowHeight="8445" activeTab="3"/>
  </bookViews>
  <sheets>
    <sheet name="EIC 2015" sheetId="1" r:id="rId1"/>
    <sheet name="march 2015" sheetId="2" r:id="rId2"/>
    <sheet name="jan 2015" sheetId="3" r:id="rId3"/>
    <sheet name="ongoing works 2015" sheetId="4" r:id="rId4"/>
    <sheet name="aug 2014" sheetId="5" r:id="rId5"/>
    <sheet name="ongoing works upto 31.07.2014" sheetId="6" r:id="rId6"/>
    <sheet name="31.07.2014" sheetId="7" r:id="rId7"/>
    <sheet name="July 14" sheetId="8" r:id="rId8"/>
    <sheet name="May 14" sheetId="9" r:id="rId9"/>
    <sheet name="march 14" sheetId="10" r:id="rId10"/>
    <sheet name="jan 14" sheetId="11" r:id="rId11"/>
  </sheets>
  <definedNames>
    <definedName name="_xlnm.Print_Area" localSheetId="6">'31.07.2014'!$A$1:$V$126</definedName>
    <definedName name="_xlnm.Print_Area" localSheetId="4">'aug 2014'!$A$1:$W$128</definedName>
    <definedName name="_xlnm.Print_Area" localSheetId="0">'EIC 2015'!$A$1:$W$128</definedName>
    <definedName name="_xlnm.Print_Area" localSheetId="10">'jan 14'!$A$1:$T$179</definedName>
    <definedName name="_xlnm.Print_Area" localSheetId="2">'jan 2015'!$A$1:$W$128</definedName>
    <definedName name="_xlnm.Print_Area" localSheetId="7">'July 14'!$A$1:$V$128</definedName>
    <definedName name="_xlnm.Print_Area" localSheetId="9">'march 14'!$A$1:$U$179</definedName>
    <definedName name="_xlnm.Print_Area" localSheetId="1">'march 2015'!$A$1:$W$74</definedName>
    <definedName name="_xlnm.Print_Area" localSheetId="8">'May 14'!$A$1:$V$180</definedName>
    <definedName name="_xlnm.Print_Area" localSheetId="3">'ongoing works 2015'!$A$1:$W$74</definedName>
    <definedName name="_xlnm.Print_Area" localSheetId="5">'ongoing works upto 31.07.2014'!$A$1:$W$74</definedName>
    <definedName name="_xlnm.Print_Titles" localSheetId="6">'31.07.2014'!$2:$4</definedName>
    <definedName name="_xlnm.Print_Titles" localSheetId="4">'aug 2014'!$2:$4</definedName>
    <definedName name="_xlnm.Print_Titles" localSheetId="0">'EIC 2015'!$2:$4</definedName>
    <definedName name="_xlnm.Print_Titles" localSheetId="10">'jan 14'!$2:$4</definedName>
    <definedName name="_xlnm.Print_Titles" localSheetId="2">'jan 2015'!$2:$4</definedName>
    <definedName name="_xlnm.Print_Titles" localSheetId="7">'July 14'!$2:$4</definedName>
    <definedName name="_xlnm.Print_Titles" localSheetId="9">'march 14'!$2:$4</definedName>
    <definedName name="_xlnm.Print_Titles" localSheetId="1">'march 2015'!$2:$4</definedName>
    <definedName name="_xlnm.Print_Titles" localSheetId="8">'May 14'!$2:$4</definedName>
    <definedName name="_xlnm.Print_Titles" localSheetId="3">'ongoing works 2015'!$2:$4</definedName>
    <definedName name="_xlnm.Print_Titles" localSheetId="5">'ongoing works upto 31.07.2014'!$2:$4</definedName>
  </definedNames>
  <calcPr fullCalcOnLoad="1"/>
</workbook>
</file>

<file path=xl/sharedStrings.xml><?xml version="1.0" encoding="utf-8"?>
<sst xmlns="http://schemas.openxmlformats.org/spreadsheetml/2006/main" count="2577" uniqueCount="416">
  <si>
    <t>Revised Admoinistrative approval of the work amounting of Rs. 5.00 crore has been acorded vide additional chief secretary to Govt.haryana Health Dept.vide no.20/59/2011-5HBIII dated 24.12.2014 whereas agreement of the work with the contractor  is of Rs.549.42 lacs.S.E Rewari circle rewari circle rewari has already requested to ED HSRDC Panchkula vide letetr No.577 dated 30.01.2015 that permission may kindly be given to execute the work upto agreement amount as the revised estimate is under process and the same will be submitted shortly to get the revised .Administrative approval from the Health department.</t>
  </si>
  <si>
    <t>During the month Jan</t>
  </si>
  <si>
    <r>
      <t xml:space="preserve">Administrative Block 
</t>
    </r>
    <r>
      <rPr>
        <sz val="12"/>
        <rFont val="Bookman Old Style"/>
        <family val="1"/>
      </rPr>
      <t>The work completed in all respect and occupied by university authorities on 01.11.2014.</t>
    </r>
  </si>
  <si>
    <r>
      <t xml:space="preserve">Research Scholar Hostel (Double story) :-
</t>
    </r>
    <r>
      <rPr>
        <b/>
        <sz val="12"/>
        <color indexed="8"/>
        <rFont val="Bookman Old Style"/>
        <family val="1"/>
      </rPr>
      <t>90% work has been completed and wooden joinery completed.Paintaing and electrical and public health works are in progress and likely to be completed by 31.03.2015.The progress of work hampered due to non receipt of funds from university in time.</t>
    </r>
  </si>
  <si>
    <r>
      <t xml:space="preserve">Academic Staff Hostel 
</t>
    </r>
    <r>
      <rPr>
        <b/>
        <u val="single"/>
        <sz val="12"/>
        <color indexed="8"/>
        <rFont val="Bookman Old Style"/>
        <family val="1"/>
      </rPr>
      <t>78% work has been completed.The balance works of flooring ,palstering wooden,joinery,Electrical and public health works is in progress and likely to be completed by 31.03.2015. The progress of work hampereed due to non receipt of funds from university in time.</t>
    </r>
    <r>
      <rPr>
        <sz val="12"/>
        <color indexed="8"/>
        <rFont val="Bookman Old Style"/>
        <family val="1"/>
      </rPr>
      <t xml:space="preserve">
</t>
    </r>
    <r>
      <rPr>
        <b/>
        <sz val="12"/>
        <color indexed="10"/>
        <rFont val="Bookman Old Style"/>
        <family val="1"/>
      </rPr>
      <t xml:space="preserve">Reaseach Scholar Hostel
</t>
    </r>
    <r>
      <rPr>
        <sz val="12"/>
        <rFont val="Bookman Old Style"/>
        <family val="1"/>
      </rPr>
      <t>80% wo</t>
    </r>
  </si>
  <si>
    <r>
      <t xml:space="preserve">Hostel for Degree college
</t>
    </r>
    <r>
      <rPr>
        <b/>
        <u val="single"/>
        <sz val="12"/>
        <color indexed="8"/>
        <rFont val="Bookman Old Style"/>
        <family val="1"/>
      </rPr>
      <t>95% work has been completed.The balance work of paintaing wooden joinery Electrical &amp; public health works are in progress and likely to be completed by 31.03.2015.The progtess of work hampered receipt of funds from university in time.</t>
    </r>
  </si>
  <si>
    <r>
      <t>B.Sc labs for Hospitality / Hotel Administration (DOUBLE STOREY):</t>
    </r>
    <r>
      <rPr>
        <sz val="12"/>
        <rFont val="Bookman Old Style"/>
        <family val="1"/>
      </rPr>
      <t>-  100% column of second storey is completed.  Shuttering of slab is completed and reinforcmeent is in progress for second storey slab.</t>
    </r>
  </si>
  <si>
    <t>01.06.09</t>
  </si>
  <si>
    <t>15.05.08</t>
  </si>
  <si>
    <t>14.11.08</t>
  </si>
  <si>
    <t>Providing one number 13 passenger elevator in service buiding for unit no. 7 &amp; 8 in the campus of PTPS panipat</t>
  </si>
  <si>
    <t>Providing electrical fixutres in the service buidling for unit No 7 and 8 in the campus of PTPS panipat</t>
  </si>
  <si>
    <t>15.02.2012</t>
  </si>
  <si>
    <t>Providing electrical panels in the service buidling for Unit No. 7 and 8 in the campus of PTPS panipat</t>
  </si>
  <si>
    <t>30.03.2012</t>
  </si>
  <si>
    <t>a</t>
  </si>
  <si>
    <t>b</t>
  </si>
  <si>
    <t>c</t>
  </si>
  <si>
    <t>c (1)</t>
  </si>
  <si>
    <t>d</t>
  </si>
  <si>
    <t>e</t>
  </si>
  <si>
    <t>f</t>
  </si>
  <si>
    <t>g</t>
  </si>
  <si>
    <t>h</t>
  </si>
  <si>
    <t>i</t>
  </si>
  <si>
    <t>j</t>
  </si>
  <si>
    <t>k</t>
  </si>
  <si>
    <t>Construction of Girls hostel in Post Graduate Regional Centre for Kurukshetra University at Jind in Jind district.</t>
  </si>
  <si>
    <t>Construction of Teaching Block (Phase I)  in Post Graduate Regional Centre for Kurukshetra University at Jind in Jind district.</t>
  </si>
  <si>
    <t>Construction of Academic staff hostel, Scholar Hostel Hospitality and Hospital administration, Administrative block and degree college at BPSMV Khanpur Kalan.</t>
  </si>
  <si>
    <r>
      <t xml:space="preserve">Service Building (Four storey)
</t>
    </r>
    <r>
      <rPr>
        <sz val="12"/>
        <rFont val="Bookman Old Style"/>
        <family val="1"/>
      </rPr>
      <t>1The work of service building stands completed.The fixture of Fire fighting work is yet to be fixed that will be fixed at the time of handing over the building.Civil work / PH work and E.I work completed.</t>
    </r>
  </si>
  <si>
    <t>Both panel i.e motorized/ A.C panel has been enerized by the HPGCL.The Testing work is completed.</t>
  </si>
  <si>
    <t>Testing work is in progress.</t>
  </si>
  <si>
    <r>
      <t xml:space="preserve">Boundary Wall
</t>
    </r>
    <r>
      <rPr>
        <sz val="12"/>
        <rFont val="Bookman Old Style"/>
        <family val="1"/>
      </rPr>
      <t>Completed.</t>
    </r>
    <r>
      <rPr>
        <b/>
        <u val="single"/>
        <sz val="12"/>
        <rFont val="Bookman Old Style"/>
        <family val="1"/>
      </rPr>
      <t xml:space="preserve">
</t>
    </r>
  </si>
  <si>
    <r>
      <t xml:space="preserve">Academic Staff Hostel (DOUBLE STOREY) </t>
    </r>
    <r>
      <rPr>
        <sz val="12"/>
        <rFont val="Bookman Old Style"/>
        <family val="1"/>
      </rPr>
      <t>:- 1 Footing work completed and filling of earth is in progress.Casting of coloumns for ground floor is in progress.</t>
    </r>
  </si>
  <si>
    <r>
      <t>Library Block</t>
    </r>
    <r>
      <rPr>
        <sz val="12"/>
        <rFont val="Bookman Old Style"/>
        <family val="1"/>
      </rPr>
      <t xml:space="preserve">
Library block completed.Inaugrated by Hon'ble C.M Haryana on dated 13.06.2013</t>
    </r>
  </si>
  <si>
    <r>
      <t>Barracks of CISF</t>
    </r>
    <r>
      <rPr>
        <sz val="12"/>
        <rFont val="Bookman Old Style"/>
        <family val="1"/>
      </rPr>
      <t xml:space="preserve">  - Work completed  </t>
    </r>
  </si>
  <si>
    <t>Work completed.</t>
  </si>
  <si>
    <t>Work terminated and the balance work allotted to another agency.</t>
  </si>
  <si>
    <r>
      <t xml:space="preserve">Construction of Boundry wall (Retaining wall type) around the toun ship of RGTPP at Khedar in Hissar Distt.  </t>
    </r>
    <r>
      <rPr>
        <b/>
        <sz val="12"/>
        <rFont val="Bookman Old Style"/>
        <family val="1"/>
      </rPr>
      <t>(M/s Goel Construction Co. Pvt. Ltd, 230, City Centre, SC Road, Jaipur)</t>
    </r>
  </si>
  <si>
    <r>
      <t>08/01/2010</t>
    </r>
    <r>
      <rPr>
        <sz val="12"/>
        <rFont val="Bookman Old Style"/>
        <family val="1"/>
      </rPr>
      <t xml:space="preserve">
31/01/2010</t>
    </r>
  </si>
  <si>
    <r>
      <t xml:space="preserve">Providing 11 Kv elcetrical sub station &amp; connectin to various houses/ buildings and providing street lighting on roads in the campus of RGTPP at Khedar. </t>
    </r>
    <r>
      <rPr>
        <b/>
        <sz val="12"/>
        <rFont val="Bookman Old Style"/>
        <family val="1"/>
      </rPr>
      <t>(M/s Ishwar Singh &amp; Associates, 107, Azad Nagar, Hissar)</t>
    </r>
  </si>
  <si>
    <r>
      <t>30/11/2009</t>
    </r>
    <r>
      <rPr>
        <sz val="12"/>
        <rFont val="Bookman Old Style"/>
        <family val="1"/>
      </rPr>
      <t xml:space="preserve">
31/10/2011</t>
    </r>
  </si>
  <si>
    <r>
      <t>20/02/2010</t>
    </r>
    <r>
      <rPr>
        <sz val="12"/>
        <rFont val="Bookman Old Style"/>
        <family val="1"/>
      </rPr>
      <t xml:space="preserve">
30.04.2012</t>
    </r>
  </si>
  <si>
    <t>During the month (Dec,2013)</t>
  </si>
  <si>
    <r>
      <t xml:space="preserve">(A) Overallprogress Report
Mess Block- Complete in all respect.
</t>
    </r>
    <r>
      <rPr>
        <sz val="12"/>
        <rFont val="Bookman Old Style"/>
        <family val="1"/>
      </rPr>
      <t xml:space="preserve">i) Completed exceipt outer finishing work.
</t>
    </r>
    <r>
      <rPr>
        <b/>
        <sz val="12"/>
        <rFont val="Bookman Old Style"/>
        <family val="1"/>
      </rPr>
      <t xml:space="preserve">Hostel Block
Ist Storey
</t>
    </r>
    <r>
      <rPr>
        <sz val="12"/>
        <rFont val="Bookman Old Style"/>
        <family val="1"/>
      </rPr>
      <t>Slab brick work completed,60% palster,60% Kota stone flooring ,80% trazzo tile flooring &amp; 60% window shutter completed.60% wall tiles &amp; flooring tiles completed remaining work is in progress.
2nd storey Slab laid , brick work,plaster &amp; flooring completed and 60% door and window shutter completed remaing work is in progress.
3 storey Slab and brick work completed , 70% plaster and flooring completed and remaining work is in progress.
4th storey Slab &amp; brick work completed and 90% plaster &amp; 80% flooring completed Remaining work is in progress.</t>
    </r>
  </si>
  <si>
    <t xml:space="preserve"> Overall Progtess Report
Ist Storey
1.   98% foundaton and plinth completed and balance work is in progress.
2. 95% R.C.C Slab,75% brick work of Super Structure completed and balance work is in progress.
3. 98% brick work in foundation &amp; plinth completed and balance work is in progress
4.65% cement plaster completed.
65% Kota stone flooring completed.
i) 70% RCC slab slab 65% brick work &amp; joinery  work completed.
ii) 50% Kota stone flooring laid
3rd storey
i)65% slab laid and 65% brick work completed.
ii) 65% brick work completed and balance work is in progress.
4th storey 
65% slab laid and 65% brick work completed.
4th storey
65% slab laid and 65% brick work completed.
B) Progress upto Expansion Joint.
Complete in all respect.
ii) 2nd storey : All slab inluding staircase completed.70% inner palster work,brick work,Kota flooring &amp; Joinery work completed.Sanitary fitting and outer and inner fininshing work is in progress.
iii) 3rd Storey Slab laid &amp; Brick work completed .Plaster work in progress.
4th Storey
Slab and brick work completed and flooring work is in progress.</t>
  </si>
  <si>
    <r>
      <t>Construction of 126 nos houses of various category and 1 nos. service building for Unit No. 7 and 8 at Panipat Thermal Power Station at Panipat</t>
    </r>
    <r>
      <rPr>
        <b/>
        <sz val="12"/>
        <rFont val="Bookman Old Style"/>
        <family val="1"/>
      </rPr>
      <t xml:space="preserve"> (M/s Allied)</t>
    </r>
  </si>
  <si>
    <r>
      <t xml:space="preserve">11.05.2011
</t>
    </r>
    <r>
      <rPr>
        <sz val="12"/>
        <rFont val="Bookman Old Style"/>
        <family val="1"/>
      </rPr>
      <t>15.09.2011</t>
    </r>
  </si>
  <si>
    <r>
      <t xml:space="preserve">Cat-II 48 nos houses (double storey)
</t>
    </r>
    <r>
      <rPr>
        <sz val="12"/>
        <rFont val="Bookman Old Style"/>
        <family val="1"/>
      </rPr>
      <t>Work completed. Handed over</t>
    </r>
  </si>
  <si>
    <t xml:space="preserve">Construction of Non Residential Buildings in Deenbandhu Chhottu Ram Thermal Power Project at Yamuna Nagar                                                                       </t>
  </si>
  <si>
    <t>Building completed and handed over.</t>
  </si>
  <si>
    <t>Balance work for constructiono f residetial houses of Group A 440 sft, Block 4&amp;6, 660 sft block 2, 1220 sft block no. 2 and 3, 2600 sft block no. 1 to 6 and 2775 sft house block at DCRTPP Y. Nagar</t>
  </si>
  <si>
    <t>Construction of various houses of Group B, 440 sft block 5, 770 sft and 1882 sft block 7-12 block houses (balance work) at DCRTPP Y. Nagar.</t>
  </si>
  <si>
    <r>
      <t xml:space="preserve">Construction of Sewerage treatment plan in the campus of RGTPP at Khedar in Hissar Distt.  </t>
    </r>
    <r>
      <rPr>
        <b/>
        <sz val="12"/>
        <rFont val="Bookman Old Style"/>
        <family val="1"/>
      </rPr>
      <t>(M/s Eco Paryawaran Engg. &amp; Consultant Pvt. Ltd, 1225/1, Sector 34-C, Chandigarh)</t>
    </r>
  </si>
  <si>
    <r>
      <t>21/02/2009</t>
    </r>
    <r>
      <rPr>
        <sz val="12"/>
        <rFont val="Bookman Old Style"/>
        <family val="1"/>
      </rPr>
      <t xml:space="preserve">
30/09/2009</t>
    </r>
  </si>
  <si>
    <t>Completed and occupied</t>
  </si>
  <si>
    <r>
      <t xml:space="preserve">Construction of CISF at Deenbandhu Chhotu Ram Thermal Power Project at Yamuna Nagar. </t>
    </r>
    <r>
      <rPr>
        <b/>
        <sz val="12"/>
        <rFont val="Bookman Old Style"/>
        <family val="1"/>
      </rPr>
      <t>(Vijay Kumar, 347-B2, Shiv Colony, Pinor District, Panchkula)</t>
    </r>
  </si>
  <si>
    <r>
      <t xml:space="preserve">Construction of OHSR at  Deenbandhu Chhottu Ram Thermal Power Project at Yamuna Nagar  </t>
    </r>
    <r>
      <rPr>
        <b/>
        <sz val="12"/>
        <rFont val="Bookman Old Style"/>
        <family val="1"/>
      </rPr>
      <t>(Jai Narayan Goyal)</t>
    </r>
  </si>
  <si>
    <r>
      <t xml:space="preserve">Completed.   </t>
    </r>
    <r>
      <rPr>
        <b/>
        <sz val="12"/>
        <rFont val="Bookman Old Style"/>
        <family val="1"/>
      </rPr>
      <t>Expenditure increases due to enhanced scope of work.</t>
    </r>
  </si>
  <si>
    <r>
      <t xml:space="preserve">Construction of houses at Deenbandhu Chhotu Ram Thermal Power Project at Yamuna Nagar  </t>
    </r>
    <r>
      <rPr>
        <b/>
        <sz val="12"/>
        <rFont val="Bookman Old Style"/>
        <family val="1"/>
      </rPr>
      <t>(M/s Starrco Engineers)</t>
    </r>
  </si>
  <si>
    <r>
      <t xml:space="preserve">Work done, Rs 20.81 crore, Secure Advance Rs 1.22 crore = </t>
    </r>
    <r>
      <rPr>
        <b/>
        <sz val="12"/>
        <color indexed="8"/>
        <rFont val="Bookman Old Style"/>
        <family val="1"/>
      </rPr>
      <t>Total - 22.03 crores</t>
    </r>
    <r>
      <rPr>
        <sz val="12"/>
        <color indexed="8"/>
        <rFont val="Bookman Old Style"/>
        <family val="1"/>
      </rPr>
      <t xml:space="preserve">
</t>
    </r>
    <r>
      <rPr>
        <b/>
        <u val="single"/>
        <sz val="12"/>
        <color indexed="8"/>
        <rFont val="Bookman Old Style"/>
        <family val="1"/>
      </rPr>
      <t>(Tender Amount - Rs. 30.47 crores)</t>
    </r>
  </si>
  <si>
    <r>
      <t xml:space="preserve">Construction of houses at Deenbandhu Chhotu Ram Thermal Power Project at Yamuna Nagar </t>
    </r>
    <r>
      <rPr>
        <b/>
        <u val="single"/>
        <sz val="12"/>
        <rFont val="Bookman Old Style"/>
        <family val="1"/>
      </rPr>
      <t>(Balance work Group-I)</t>
    </r>
    <r>
      <rPr>
        <sz val="12"/>
        <rFont val="Bookman Old Style"/>
        <family val="1"/>
      </rPr>
      <t xml:space="preserve"> (M/s Savvy Construction Pvt. Ltd,)
</t>
    </r>
    <r>
      <rPr>
        <b/>
        <sz val="12"/>
        <rFont val="Bookman Old Style"/>
        <family val="1"/>
      </rPr>
      <t>Work likely to be enhanced upto 6.00 crs</t>
    </r>
  </si>
  <si>
    <r>
      <t>30/04/2010</t>
    </r>
    <r>
      <rPr>
        <sz val="12"/>
        <rFont val="Bookman Old Style"/>
        <family val="1"/>
      </rPr>
      <t xml:space="preserve">
Termination notices issued on 04.03.2011</t>
    </r>
  </si>
  <si>
    <r>
      <t>440 Sft  Block-III</t>
    </r>
    <r>
      <rPr>
        <sz val="12"/>
        <rFont val="Bookman Old Style"/>
        <family val="1"/>
      </rPr>
      <t>: - Completed and handed over.</t>
    </r>
  </si>
  <si>
    <t>d (1)</t>
  </si>
  <si>
    <t>d (2)</t>
  </si>
  <si>
    <t>3.4.2012</t>
  </si>
  <si>
    <t>2.7.12</t>
  </si>
  <si>
    <r>
      <t xml:space="preserve">Prov of 11 KV sub station including Electric Supply to buildings and street lights in DCRTPP colony </t>
    </r>
    <r>
      <rPr>
        <b/>
        <sz val="12"/>
        <rFont val="Bookman Old Style"/>
        <family val="1"/>
      </rPr>
      <t>(M/s Ishwar Singh &amp; Associates, 107, Azad Nagar, Hisar)
Work likely to be enhanced upto 4.70 crs</t>
    </r>
  </si>
  <si>
    <r>
      <t xml:space="preserve">25/03/2009
</t>
    </r>
    <r>
      <rPr>
        <sz val="12"/>
        <rFont val="Bookman Old Style"/>
        <family val="1"/>
      </rPr>
      <t>31/03/2010</t>
    </r>
  </si>
  <si>
    <t>06.01.2012</t>
  </si>
  <si>
    <t>05.102013
30.12.2014Revised)</t>
  </si>
  <si>
    <t>16.08.2012
30.04.2014 (revised)</t>
  </si>
  <si>
    <t>15.02.2014
31.03.2014(revised)</t>
  </si>
  <si>
    <t>BPSMV,Sonepat</t>
  </si>
  <si>
    <t xml:space="preserve">56.4
</t>
  </si>
  <si>
    <t>30.08.2012
310.09..2014(revised)</t>
  </si>
  <si>
    <t>For Library building 30.9.12
For Convention centre 31.12.12
31.03.2015(revised )</t>
  </si>
  <si>
    <t>Work terminated and the balance work allotted to another agency. Now work completed.</t>
  </si>
  <si>
    <t>Conevention centre
1.G.F Brick work &amp; Plaster work 95% completed.
2.1st floor brick work and plaster work 75% completed.
3. 2nd floor brick work and plaster work 60% completed.
4.Buffet area brick work and plaster work completed.
5.Dholpur stone work comp</t>
  </si>
  <si>
    <r>
      <t xml:space="preserve">Academic Staff Hostel (DOUBLE STOREY) </t>
    </r>
    <r>
      <rPr>
        <sz val="12"/>
        <color indexed="10"/>
        <rFont val="Bookman Old Style"/>
        <family val="1"/>
      </rPr>
      <t xml:space="preserve">:-  </t>
    </r>
    <r>
      <rPr>
        <sz val="12"/>
        <color indexed="8"/>
        <rFont val="Bookman Old Style"/>
        <family val="1"/>
      </rPr>
      <t xml:space="preserve">90% work has been completed and the minor balance works like aluminium jonery , Painting ,Electrical and Public Health works are in progress and likely to be completed by 31.08.2014.
</t>
    </r>
    <r>
      <rPr>
        <b/>
        <sz val="12"/>
        <color indexed="10"/>
        <rFont val="Bookman Old Style"/>
        <family val="1"/>
      </rPr>
      <t xml:space="preserve">Reaseach Scholar Hostel
</t>
    </r>
    <r>
      <rPr>
        <sz val="12"/>
        <rFont val="Bookman Old Style"/>
        <family val="1"/>
      </rPr>
      <t>80% wo</t>
    </r>
  </si>
  <si>
    <t>Ground floor:
Roof slab complete,Brick work completed plastering work completed,flooring completed,Joinery work 80% completed.
First Floor:
Roof slab complete , Brick work completed,Plastering work 95% completed,Flooring 80% completed,Joinery work 80% com</t>
  </si>
  <si>
    <t>Construction of various houses of Group B-440 sft Block -5 770 sft &amp; 1882 sft of Block 7&amp; 12 houses at DCRTPP Yamunannagar (Balance work) agreement amount Rs.292.47 Lacs</t>
  </si>
  <si>
    <t>RevisedA/A Rs.6472.98 Lacs vide DGM HSRDC Pkl No.710/HSRDC /NR
dated
7.9.11</t>
  </si>
  <si>
    <t>Construction of varius building at DCRTPP  Colony Yamunanagar (Non residential) Agreement amount RS.542.81 lacs</t>
  </si>
  <si>
    <t>16.03.2012</t>
  </si>
  <si>
    <t>27.06.2012/
31.12.2012</t>
  </si>
  <si>
    <t>16.02.2009/
31.11.2013</t>
  </si>
  <si>
    <t>15.03.2013
/ 31.01.2014</t>
  </si>
  <si>
    <r>
      <t xml:space="preserve">Overall ProgressReport
Mess Block-
</t>
    </r>
    <r>
      <rPr>
        <sz val="12"/>
        <rFont val="Bookman Old Style"/>
        <family val="1"/>
      </rPr>
      <t xml:space="preserve">Completed in all respect.
</t>
    </r>
    <r>
      <rPr>
        <b/>
        <sz val="12"/>
        <rFont val="Bookman Old Style"/>
        <family val="1"/>
      </rPr>
      <t xml:space="preserve">Hostel Block
</t>
    </r>
    <r>
      <rPr>
        <sz val="12"/>
        <rFont val="Bookman Old Style"/>
        <family val="1"/>
      </rPr>
      <t>Completed in all respect except one finishing coat and fixed glass.</t>
    </r>
  </si>
  <si>
    <r>
      <t xml:space="preserve">Construction of 144 Nos. Type V and 24 Nos. Type VI Houses in the campus of RGTPP at Khedar in Hisar Distt. 
</t>
    </r>
    <r>
      <rPr>
        <b/>
        <sz val="12"/>
        <rFont val="Bookman Old Style"/>
        <family val="1"/>
      </rPr>
      <t>(Telecommunication Consultant India Ltd, TCIL Bhawan Greater Kailash-I, New Delhi)</t>
    </r>
  </si>
  <si>
    <r>
      <t>11/03/2010</t>
    </r>
    <r>
      <rPr>
        <sz val="12"/>
        <rFont val="Bookman Old Style"/>
        <family val="1"/>
      </rPr>
      <t xml:space="preserve">
30/11/2011                             </t>
    </r>
  </si>
  <si>
    <r>
      <t xml:space="preserve">Construction of CISF campus and non residential buildings in the campus of RGTPP at Khedar in Hisar Distt. 
</t>
    </r>
    <r>
      <rPr>
        <b/>
        <sz val="12"/>
        <rFont val="Bookman Old Style"/>
        <family val="1"/>
      </rPr>
      <t>(M/s Goel Co. Pvt.  Ltd, 230 City Centre, SC Road Jaipur)</t>
    </r>
  </si>
  <si>
    <r>
      <t>31/12/2009</t>
    </r>
    <r>
      <rPr>
        <sz val="12"/>
        <rFont val="Bookman Old Style"/>
        <family val="1"/>
      </rPr>
      <t xml:space="preserve">
30/09/2011</t>
    </r>
  </si>
  <si>
    <t>30.04.2012</t>
  </si>
  <si>
    <t>15.05.2012</t>
  </si>
  <si>
    <t>Construction of additional block at district Hospital Panipat</t>
  </si>
  <si>
    <t>Construction of additional block at district Hospital Dadri</t>
  </si>
  <si>
    <t>Construction of additional block at district Hospital Rewari</t>
  </si>
  <si>
    <t>19.04.2012</t>
  </si>
  <si>
    <t>18.10.2013</t>
  </si>
  <si>
    <t>Expdt 01.04.11 to  31.03.12 (Rs. In crores)</t>
  </si>
  <si>
    <t>Stipulated Date of Completion / Target date of Completion</t>
  </si>
  <si>
    <t>03.02.2012</t>
  </si>
  <si>
    <t>03.06.2012</t>
  </si>
  <si>
    <t>Work completed</t>
  </si>
  <si>
    <t>06.06.2009</t>
  </si>
  <si>
    <t>17.08.2012</t>
  </si>
  <si>
    <t>17.08.2011</t>
  </si>
  <si>
    <t>05.10.2011</t>
  </si>
  <si>
    <t>05.10.2012</t>
  </si>
  <si>
    <t>31.08.2011</t>
  </si>
  <si>
    <t>31.08.2012</t>
  </si>
  <si>
    <t>Heavy HT / LT equipment installation and laying of UG cables complete. Work completed,.</t>
  </si>
  <si>
    <t>For Library building 30.9.12
For Convention centre 31.12.12</t>
  </si>
  <si>
    <r>
      <t>Guest House - Two storey</t>
    </r>
    <r>
      <rPr>
        <sz val="12"/>
        <rFont val="Bookman Old Style"/>
        <family val="1"/>
      </rPr>
      <t xml:space="preserve">
1RCC frame work and slab has been completed &amp; flooring work is complted except toilets and main entrance area and building likely to be completed upto 31.11.2013.
</t>
    </r>
    <r>
      <rPr>
        <b/>
        <u val="single"/>
        <sz val="12"/>
        <rFont val="Bookman Old Style"/>
        <family val="1"/>
      </rPr>
      <t xml:space="preserve">House Type-I Two Stroey
Work is completed and handed over to CIPET </t>
    </r>
  </si>
  <si>
    <t>Upto previous month</t>
  </si>
  <si>
    <t>Deenbandhu Chottu Ram Thermal Power Project</t>
  </si>
  <si>
    <t>1.  Various Buildings
(7 nos) (M/s Tech Spere)</t>
  </si>
  <si>
    <t>Date of start</t>
  </si>
  <si>
    <t>28.11.2007</t>
  </si>
  <si>
    <t>19.09.2007</t>
  </si>
  <si>
    <t>14.01.2008</t>
  </si>
  <si>
    <t>01.02.2008</t>
  </si>
  <si>
    <t>05.08.08</t>
  </si>
  <si>
    <t>12.09.08</t>
  </si>
  <si>
    <t>01.10.08</t>
  </si>
  <si>
    <t>20.11.08</t>
  </si>
  <si>
    <t>11.11.08</t>
  </si>
  <si>
    <t>09.03.09</t>
  </si>
  <si>
    <t>( i )Barracks</t>
  </si>
  <si>
    <t>( ii ) Shops</t>
  </si>
  <si>
    <t>( iii )  Boundary wall</t>
  </si>
  <si>
    <t>( iii )   Dining Hall</t>
  </si>
  <si>
    <t xml:space="preserve">( iv ) Armoury </t>
  </si>
  <si>
    <t>( v ) Category-I</t>
  </si>
  <si>
    <t>( vi )  Category-II</t>
  </si>
  <si>
    <t>( vii )  Type -III  Category-III</t>
  </si>
  <si>
    <t>( viii )  Type -IV  Category-IV</t>
  </si>
  <si>
    <t xml:space="preserve">Commulative upto date physical progress </t>
  </si>
  <si>
    <t>26.09.08</t>
  </si>
  <si>
    <t>Tender amount (Rs in Crores)</t>
  </si>
  <si>
    <t>Amount of A/A (Rs in crores)</t>
  </si>
  <si>
    <t>TOTAL</t>
  </si>
  <si>
    <t>Work Stands completed on 15.02.2009</t>
  </si>
  <si>
    <t>Work Stands completed on 30.04.2008</t>
  </si>
  <si>
    <t>-</t>
  </si>
  <si>
    <t xml:space="preserve">Completed </t>
  </si>
  <si>
    <t>Completed except P.C.</t>
  </si>
  <si>
    <t>CIPET, Sonepat</t>
  </si>
  <si>
    <t>Construction of building for CIPET project at DCRUST Murthal in Sonepat District.</t>
  </si>
  <si>
    <t>Expenditure as per Agreement</t>
  </si>
  <si>
    <t>31.03.2010</t>
  </si>
  <si>
    <t>31.01.2010</t>
  </si>
  <si>
    <t>Uptodate cumulative Expenditure (in crores) including 5% HSRDC charges</t>
  </si>
  <si>
    <t>Expdt upto 31.03.09 (Rs. in crores)</t>
  </si>
  <si>
    <t>Agreement Terminated on 24.08.09</t>
  </si>
  <si>
    <r>
      <t xml:space="preserve">Overall progress report
</t>
    </r>
    <r>
      <rPr>
        <b/>
        <sz val="12"/>
        <rFont val="Bookman Old Style"/>
        <family val="1"/>
      </rPr>
      <t>1st storey</t>
    </r>
    <r>
      <rPr>
        <sz val="12"/>
        <rFont val="Bookman Old Style"/>
        <family val="1"/>
      </rPr>
      <t xml:space="preserve">
i) All foundation and Plinth completed.
Ii) 95% R.C.C. slab, 95% brick work of super structure completed and balance work is in progress,
iii) 95% cement plaster completed.
Iv) 65% Grid slab laid completed.
V) 65% Kota s</t>
    </r>
  </si>
  <si>
    <r>
      <t xml:space="preserve">Administrative Block 
</t>
    </r>
    <r>
      <rPr>
        <sz val="12"/>
        <rFont val="Bookman Old Style"/>
        <family val="1"/>
      </rPr>
      <t>The work completed in all respect and ready for handing over to the BPSMV Khanpur kalan authority. The university authority hasrequested to EE,Electrical PWD B&amp;R Br., Karnal for fixing 30 Nos,spilt AC before taking over the building.</t>
    </r>
  </si>
  <si>
    <r>
      <t>B.Sc labs for Hospitality / Hotel Administration (DOUBLE STOREY):</t>
    </r>
    <r>
      <rPr>
        <sz val="12"/>
        <color indexed="10"/>
        <rFont val="Bookman Old Style"/>
        <family val="1"/>
      </rPr>
      <t>- 93% work has been completed and the minor balances works like pinting ,electrical and Public health works which are in progres and likely to be completed by 15.11.2014. The progress of work hampered due to to non receipt of funds from university in time. The buiding was inspected on 01.10.2014 by the team consituted by Hona'ble VC i.e. under signed .Architct ,HOD of Department Who has to shift in the building .The HOD has desired some modification in the building and the architect is to submit to revised drawings, then the work will be taken in hand.</t>
    </r>
  </si>
  <si>
    <r>
      <t xml:space="preserve">Academic Staff Hostel (DOUBLE STOREY) </t>
    </r>
    <r>
      <rPr>
        <sz val="12"/>
        <color indexed="10"/>
        <rFont val="Bookman Old Style"/>
        <family val="1"/>
      </rPr>
      <t xml:space="preserve">:-  </t>
    </r>
    <r>
      <rPr>
        <sz val="12"/>
        <color indexed="8"/>
        <rFont val="Bookman Old Style"/>
        <family val="1"/>
      </rPr>
      <t xml:space="preserve">90% work has been completed and the minor balance works like aluminium jonery , Painting ,Electrical and Public Health works are in progress and likely to be completed by 31.08.2014.
</t>
    </r>
    <r>
      <rPr>
        <b/>
        <sz val="12"/>
        <color indexed="10"/>
        <rFont val="Bookman Old Style"/>
        <family val="1"/>
      </rPr>
      <t xml:space="preserve">Reaseach Scholar Hostel
</t>
    </r>
    <r>
      <rPr>
        <sz val="12"/>
        <rFont val="Bookman Old Style"/>
        <family val="1"/>
      </rPr>
      <t xml:space="preserve">85% work has been completd and the flooring in2nd storey and wooden joinery completed. painting and Electrical and Public Health works which are in progress and likely to be completed by 15.11.2014. The progress of work hampered due to non receipt of funds from university in time. 
</t>
    </r>
    <r>
      <rPr>
        <b/>
        <sz val="12"/>
        <rFont val="Bookman Old Style"/>
        <family val="1"/>
      </rPr>
      <t xml:space="preserve">Acadamic Staff Hostel : </t>
    </r>
    <r>
      <rPr>
        <sz val="12"/>
        <rFont val="Bookman Old Style"/>
        <family val="1"/>
      </rPr>
      <t>70% work has been completed. The brick work on ground floor completed and balance brick work of 1st floor is in progress. The balance works of flooring ,wooden joinery ,Electrical and public and public health works willbe started soon and likely to be completed by 30.11.2014.  The progress of work hampered due to non receipt of funds from university in time.</t>
    </r>
  </si>
  <si>
    <r>
      <t>Hostel for Degree college (SINGLE STOREY)</t>
    </r>
    <r>
      <rPr>
        <sz val="12"/>
        <color indexed="10"/>
        <rFont val="Bookman Old Style"/>
        <family val="1"/>
      </rPr>
      <t>:-
95% work has be3n completed. The balance work of paintaing , wooden joinery,Electrical &amp; public health</t>
    </r>
  </si>
  <si>
    <r>
      <t>440 Sft  Block-IV</t>
    </r>
    <r>
      <rPr>
        <sz val="12"/>
        <rFont val="Bookman Old Style"/>
        <family val="1"/>
      </rPr>
      <t>: - -Brick work 97% , B/work of parapet 90% &amp; mumty's 100% completed. Chowkhats 82% completed . Work of laying internal GI pipes is 95% completed. Fixing of MS railing is 60%. Front Compound wall Brick work and plaster 100 % completed. In</t>
    </r>
  </si>
  <si>
    <r>
      <t>440 Sft  Block-VI</t>
    </r>
    <r>
      <rPr>
        <sz val="12"/>
        <rFont val="Bookman Old Style"/>
        <family val="1"/>
      </rPr>
      <t xml:space="preserve"> : -  Brick work 100%,R CC work , chowkhats 95% completed . Internal GI work &amp; PVC conduits 80% done.Scred at 1st,2nd,3rd floor completed, stair case plaster in progress.  Plaster of in side 80% completed. Plaster of outside front wall &amp; </t>
    </r>
  </si>
  <si>
    <r>
      <t xml:space="preserve">440 Sft  Block-VII </t>
    </r>
    <r>
      <rPr>
        <sz val="12"/>
        <rFont val="Bookman Old Style"/>
        <family val="1"/>
      </rPr>
      <t xml:space="preserve">: -  </t>
    </r>
    <r>
      <rPr>
        <b/>
        <sz val="12"/>
        <rFont val="Bookman Old Style"/>
        <family val="1"/>
      </rPr>
      <t>Termination notice issued on 04.03.2011.</t>
    </r>
  </si>
  <si>
    <r>
      <t>660 Sft  Block-II</t>
    </r>
    <r>
      <rPr>
        <sz val="12"/>
        <rFont val="Bookman Old Style"/>
        <family val="1"/>
      </rPr>
      <t xml:space="preserve"> :-  R CC 97%, Brick work 95% completed and complete on 3rd floor. Slab completed, chowkhats 80% &amp; plaster inside 75% completed. B/work of rear compound wall completed and front side is completed.Screed for frooling is completed &amp; Brick w</t>
    </r>
  </si>
  <si>
    <t>Work allotted democration of alignment of building ,removing of tress, electric poles ,sewer line is in progress</t>
  </si>
  <si>
    <r>
      <t>1220 Sft  Block-II</t>
    </r>
    <r>
      <rPr>
        <sz val="12"/>
        <rFont val="Bookman Old Style"/>
        <family val="1"/>
      </rPr>
      <t>: - R CC , Brick work , chowkhats  completed . Ramp work  in progress, ground floor flooring 50% Filling of Tibbba in front and rear court yard in progress .Plaster in side &amp; outer side  completed. PVC conduit and GI completed. Laying ko</t>
    </r>
  </si>
  <si>
    <r>
      <t>1220 Sft  Block-III</t>
    </r>
    <r>
      <rPr>
        <b/>
        <sz val="12"/>
        <rFont val="Bookman Old Style"/>
        <family val="1"/>
      </rPr>
      <t xml:space="preserve"> </t>
    </r>
    <r>
      <rPr>
        <sz val="12"/>
        <rFont val="Bookman Old Style"/>
        <family val="1"/>
      </rPr>
      <t>: -R CC 98%, Brick work  88 % completed . Internal GI  work 30%  completed. MS Boxes PVC conduits 80% completed. Chowkhats 30% completed. Staircase kotah stone 80% completed. Brick work of compound wall 100% completed on rear side. Bal</t>
    </r>
  </si>
  <si>
    <r>
      <t>2600 Sft  Block-I to III</t>
    </r>
    <r>
      <rPr>
        <sz val="12"/>
        <rFont val="Bookman Old Style"/>
        <family val="1"/>
      </rPr>
      <t xml:space="preserve">: - Strcuture work completed and plastering and other works in progress.  </t>
    </r>
    <r>
      <rPr>
        <b/>
        <sz val="12"/>
        <rFont val="Bookman Old Style"/>
        <family val="1"/>
      </rPr>
      <t xml:space="preserve">  Termination notice issued on 04.03.2011.</t>
    </r>
  </si>
  <si>
    <t>Conevention centre
1.G.F Brick work &amp; Plaster work 95% completed.
2.1st floor brick work and plaster work 75% completed.
3. 2nd floor brick work and plaster work 60% completed.
4.Buffet area brick work and plaster work completed.
5.Dholpur stone work completed 95% .
6. Air-in take 1&amp;2 completed and 3 Air in take 20%.
7.External PHE work 99% completed.
8. Stair case 3,7,4 &amp; 6 cmpleted.upto mumty level.Machine room foors slab and roof alb completed.
9 Flooring of Kota stone in progress,shuttering work for slab at 12.215 Mtr. level is in progress.
Physical progress in percentage of convention centre =60% Agency M/s Omaxe Ltd. terminated vide M.D HSRDC Memo no.9149/HSRDC/2013 dated 02.09.2013 The balance work allotted to M/s Gawar const Ltd.</t>
  </si>
  <si>
    <t>Construction of CISF at Deenbandhu Chhotu Ram Thermal Power Project at Yamuna Nagar. (Vijay Kumar, 347-B2, Shiv Colony, Pinor District, Panchkula)</t>
  </si>
  <si>
    <t>Construction of OHSR at  Deenbandhu Chhottu Ram Thermal Power Project at Yamuna Nagar  (Jai Narayan Goyal)</t>
  </si>
  <si>
    <t>Construction of houses at Deenbandhu Chhotu Ram Thermal Power Project at Yamuna Nagar  (M/s Starrco Engineers)</t>
  </si>
  <si>
    <t>Construction of internal roads in  Deenbandhu Chhottu Ram Thermal Power Project at Yamuna Nagar  (Jai Bhagwan Contractor)
Work likely to be reduced upto 3.30 cr</t>
  </si>
  <si>
    <t>Providing Water Supply, Sewerage &amp; Water Drainage System in Deenbandhu Chhottu Ram Thermal Power Project at Yamuna Nagar  (Vijay Kumar Contractor)
Work likely to be enhanced upto 1.19 crs.</t>
  </si>
  <si>
    <t>2. Shopping complex, Dispensary, Bank, Post Office and Maintenance Office (4 nos) (M/s Tech Spere)
Work likely to be enhanced upto Rs.2.30 crores.</t>
  </si>
  <si>
    <t>Construction of Sewerage Treatment plant in the colony of Deenbandhu Chhotu Ram Thermal Power Project at Yamuna Nagar. (M/s Hydrotech Paryawaran Pvt. Ltd,  Phase VII, Mohali)</t>
  </si>
  <si>
    <t>Construction of Electrical sub station at Deen Bandhu Chhotu Ram Thermal Power Project at Yamuna Nagar. (Vijay Kumar Contractor)
Work likely to be enhanced upto 0.83 crs</t>
  </si>
  <si>
    <t>Prov of 11 KV sub station including Electric Supply to buildings and street lights in DCRTPP colony (M/s Ishwar Singh &amp; Associates, 107, Azad Nagar, Hisar)
Work likely to be enhanced upto 4.70 crs</t>
  </si>
  <si>
    <t>Construction of 144 Nos. Type V and 24 Nos. Type VI Houses in the campus of RGTPP at Khedar in Hisar Distt. 
(Telecommunication Consultant India Ltd, TCIL Bhawan Greater Kailash-I, New Delhi)</t>
  </si>
  <si>
    <t>Construction of CISF campus and non residential buildings in the campus of RGTPP at Khedar in Hisar Distt. 
(M/s Goel Co. Pvt.  Ltd, 230 City Centre, SC Road Jaipur)</t>
  </si>
  <si>
    <t>Construction of 48 nos. type - II, 96 nos. type - III, 96 nos type - IV (G+ 3 storey ) 8 nos type -VII (Duplex) and 1 no type VIII (Duplex) Houses in the campus of RGTPP at Khedar in Hisar Distt.  (City promoters &amp; Buildwell Pvt. Ltd, P-18, Ansal Complex,</t>
  </si>
  <si>
    <t>Construction of internal roads in the campus of RGTPP, Khedar Hisar (M/s Balaji Construction Company)</t>
  </si>
  <si>
    <t>Constn of OHSR of 3.0 Lacs Litrs. Capacity  in the campus of RGTPP at Khedar in Hissar Distt. (Waterman Engg. 40-S Model Town, Hissar)</t>
  </si>
  <si>
    <t>Construction of strom water drain and water supply system in the campus of RGTPP  at Khedar in Hisar Distt. (Waterman Engg. 40-S Model Town, Hissar)</t>
  </si>
  <si>
    <t>Construction of Sewerage treatment plan in the campus of RGTPP at Khedar in Hissar Distt.  (M/s Eco Paryawaran Engg. &amp; Consultant Pvt. Ltd, 1225/1, Sector 34-C, Chandigarh)</t>
  </si>
  <si>
    <t>Construction of Boundry wall (Retaining wall type) around the toun ship of RGTPP at Khedar in Hissar Distt.  (M/s Goel Construction Co. Pvt. Ltd, 230, City Centre, SC Road, Jaipur)</t>
  </si>
  <si>
    <t>Providing 11 Kv elcetrical sub station &amp; connectin to various houses/ buildings and providing street lighting on roads in the campus of RGTPP at Khedar. (M/s Ishwar Singh &amp; Associates, 107, Azad Nagar, Hissar)</t>
  </si>
  <si>
    <t>Tender re-called and to be recived on 16.09.2014</t>
  </si>
  <si>
    <t>Construction of Convention Centre, Library and Computer Centre at Deenbandhu Chhottu Ram University of Science and Technology at Murthal in Sonipat Distt. (M/s Omaxe)</t>
  </si>
  <si>
    <t>Construction of 126 nos houses of various category and 1 nos. service building for Unit No. 7 and 8 at Panipat Thermal Power Station at Panipat (M/s Allied)</t>
  </si>
  <si>
    <r>
      <t xml:space="preserve">Construction of houses at Deenbandhu Chhotu Ram Thermal Power Project at Yamuna Nagar </t>
    </r>
    <r>
      <rPr>
        <b/>
        <u val="single"/>
        <sz val="12"/>
        <rFont val="Bookman Old Style"/>
        <family val="1"/>
      </rPr>
      <t>(Balance work Group-I)</t>
    </r>
    <r>
      <rPr>
        <b/>
        <sz val="12"/>
        <rFont val="Bookman Old Style"/>
        <family val="1"/>
      </rPr>
      <t xml:space="preserve"> (M/s Savvy Construction Pvt. Ltd,)
Work likely to be enhanced upto 6.00 crs</t>
    </r>
  </si>
  <si>
    <r>
      <t xml:space="preserve">Construction of houses at Deenbandhu Chhotu Ram Thermal Power Project at Yamuna Nagar </t>
    </r>
    <r>
      <rPr>
        <b/>
        <u val="single"/>
        <sz val="12"/>
        <rFont val="Bookman Old Style"/>
        <family val="1"/>
      </rPr>
      <t>(Balance work Group- II)</t>
    </r>
    <r>
      <rPr>
        <b/>
        <sz val="12"/>
        <rFont val="Bookman Old Style"/>
        <family val="1"/>
      </rPr>
      <t>.  (M/s Savvy Construction Pvt. Ltd,)
Work likely to be enhanced upto 6.00 crs</t>
    </r>
  </si>
  <si>
    <r>
      <t xml:space="preserve">Construction of 48 nos. type - II, 96 nos. type - III, 96 nos type - IV (G+ 3 storey ) 8 nos type -VII (Duplex) and 1 no type VIII (Duplex) Houses in the campus of RGTPP at Khedar in Hisar Distt.  </t>
    </r>
    <r>
      <rPr>
        <b/>
        <sz val="12"/>
        <rFont val="Bookman Old Style"/>
        <family val="1"/>
      </rPr>
      <t>(City promoters &amp; Buildwell Pvt. Ltd, P-18, Ansal Complex,</t>
    </r>
  </si>
  <si>
    <r>
      <t>19/07/2010</t>
    </r>
    <r>
      <rPr>
        <sz val="12"/>
        <rFont val="Bookman Old Style"/>
        <family val="1"/>
      </rPr>
      <t xml:space="preserve">
15.03.2012</t>
    </r>
  </si>
  <si>
    <r>
      <t xml:space="preserve">Constn of Internal Roads in the campus of RGTPP at Khedar in Hissar Distt. </t>
    </r>
    <r>
      <rPr>
        <b/>
        <sz val="12"/>
        <rFont val="Bookman Old Style"/>
        <family val="1"/>
      </rPr>
      <t>(M/s Hissar Friend Colony Coop. L&amp;C Society Ltd, 74-E, Gali No. 11, Jawaher Naser, Delhi)</t>
    </r>
  </si>
  <si>
    <r>
      <t xml:space="preserve">10/5/2009
</t>
    </r>
    <r>
      <rPr>
        <sz val="12"/>
        <rFont val="Bookman Old Style"/>
        <family val="1"/>
      </rPr>
      <t>31.03.2012</t>
    </r>
  </si>
  <si>
    <r>
      <t xml:space="preserve">Construction of internal roads in the campus of RGTPP, Khedar Hisar </t>
    </r>
    <r>
      <rPr>
        <b/>
        <sz val="12"/>
        <rFont val="Bookman Old Style"/>
        <family val="1"/>
      </rPr>
      <t>(M/s Balaji Construction Company)</t>
    </r>
  </si>
  <si>
    <r>
      <t xml:space="preserve">
1. Transit Building - </t>
    </r>
    <r>
      <rPr>
        <sz val="12"/>
        <rFont val="Bookman Old Style"/>
        <family val="1"/>
      </rPr>
      <t xml:space="preserve">Ready for handing over.(Inspection by HPGCL) officers yet to be carried out. </t>
    </r>
    <r>
      <rPr>
        <b/>
        <sz val="12"/>
        <rFont val="Bookman Old Style"/>
        <family val="1"/>
      </rPr>
      <t xml:space="preserve">
2.Officer  club - </t>
    </r>
    <r>
      <rPr>
        <sz val="12"/>
        <rFont val="Bookman Old Style"/>
        <family val="1"/>
      </rPr>
      <t>Shuttering work for the lying of first floor slab is in progress material stocked for slabs.(Work in progress)</t>
    </r>
  </si>
  <si>
    <r>
      <t xml:space="preserve">1.440 sft houses blockno.4- </t>
    </r>
    <r>
      <rPr>
        <sz val="12"/>
        <rFont val="Bookman Old Style"/>
        <family val="1"/>
      </rPr>
      <t>Approx cost 200 Lac,Completed and ready for handing over.</t>
    </r>
    <r>
      <rPr>
        <b/>
        <sz val="12"/>
        <rFont val="Bookman Old Style"/>
        <family val="1"/>
      </rPr>
      <t xml:space="preserve">
2.1220 sft (Type-V) Block 2- </t>
    </r>
    <r>
      <rPr>
        <sz val="12"/>
        <rFont val="Bookman Old Style"/>
        <family val="1"/>
      </rPr>
      <t>Completed and ready to handed over Handed over</t>
    </r>
    <r>
      <rPr>
        <b/>
        <sz val="12"/>
        <rFont val="Bookman Old Style"/>
        <family val="1"/>
      </rPr>
      <t xml:space="preserve">
3.1220 sft (Type V) Bl
600 sft </t>
    </r>
    <r>
      <rPr>
        <sz val="12"/>
        <rFont val="Bookman Old Style"/>
        <family val="1"/>
      </rPr>
      <t>will be completed on or before 28.02.2014. Window panes,final grinding ,final paint ,electrical fixture,Public Health Fixture is pending.</t>
    </r>
  </si>
  <si>
    <r>
      <t xml:space="preserve">1.440 sft houses blockno.4- </t>
    </r>
    <r>
      <rPr>
        <sz val="12"/>
        <rFont val="Bookman Old Style"/>
        <family val="1"/>
      </rPr>
      <t>Approx cost 200 Lac,Completed and ready for handing over.</t>
    </r>
    <r>
      <rPr>
        <b/>
        <sz val="12"/>
        <rFont val="Bookman Old Style"/>
        <family val="1"/>
      </rPr>
      <t xml:space="preserve">
2.1220 sft (Type-V) Block 2- </t>
    </r>
    <r>
      <rPr>
        <sz val="12"/>
        <rFont val="Bookman Old Style"/>
        <family val="1"/>
      </rPr>
      <t>Completed and ready to handed over Handed over</t>
    </r>
    <r>
      <rPr>
        <b/>
        <sz val="12"/>
        <rFont val="Bookman Old Style"/>
        <family val="1"/>
      </rPr>
      <t xml:space="preserve">
3.1220 sft (Type V) Bl
600 sft </t>
    </r>
    <r>
      <rPr>
        <sz val="12"/>
        <rFont val="Bookman Old Style"/>
        <family val="1"/>
      </rPr>
      <t xml:space="preserve">will be completed on or before 28.02.2014. Window panes,final </t>
    </r>
  </si>
  <si>
    <t xml:space="preserve">RCC work in foundation 98% complete.
Ist level slab 98% completed.
Ist level brick work 90% completed.
2nd level slab 85% completed.
2nd level brick work 85% completed.
further work in progress.
Initally work delayed on account of stay order by the Hon'ble Court Ch. Dadri and stay got vacated from the Hon'ble Court Distt. Judge Bhiwani.
</t>
  </si>
  <si>
    <t>Expenditure upto 31.07.14</t>
  </si>
  <si>
    <t>Ground floor:
Roof slab complete,Brick work completed plastering work completed,flooring completed,Joinery work 80% completed.
First Floor:
Roof slab complete , Brick work completed,Plastering work 95% completed,Flooring 80% completed,Joinery work 80% completed.Tile terracing completed.
Initally work delayed on account of stay order by the Hon'ble cpourt Ch.Dadri and stay got vacated from the Hon'ble Court Distt.Judge Bhiwani.
2. Scope of work imcreased.
3. Shortage of budget.
4.Shortage of labour.</t>
  </si>
  <si>
    <r>
      <t xml:space="preserve">Administrative Block (DOUBLE STOREY) :- </t>
    </r>
    <r>
      <rPr>
        <sz val="12"/>
        <color indexed="10"/>
        <rFont val="Bookman Old Style"/>
        <family val="1"/>
      </rPr>
      <t xml:space="preserve">  All slab laid 100% vitrified tile flooring, 98% aluminium joinery, 90% wall putty, 100% false ceiling, 90% wooden flooring completed and balance work S.S. railing, sanitary work and electical work is in progress. (Likely to be completed upto 15.04.2014) pending work of internal road is in progress.</t>
    </r>
  </si>
  <si>
    <r>
      <t>B.Sc labs for Hospitality / Hotel Administration (DOUBLE STOREY):</t>
    </r>
    <r>
      <rPr>
        <sz val="12"/>
        <color indexed="10"/>
        <rFont val="Bookman Old Style"/>
        <family val="1"/>
      </rPr>
      <t>- Slab, brick work and plaster work is completed. 80% vitrified tile flooring completed and balance work of aluminum joinery is in progress.</t>
    </r>
  </si>
  <si>
    <r>
      <t xml:space="preserve">Research Scholar Hostel (Double story) :-
</t>
    </r>
    <r>
      <rPr>
        <sz val="12"/>
        <color indexed="10"/>
        <rFont val="Bookman Old Style"/>
        <family val="1"/>
      </rPr>
      <t>1st &amp; 2nd storey slab laid, brick work completed and plaster work  is in progress.</t>
    </r>
  </si>
  <si>
    <r>
      <t xml:space="preserve">Academic Staff Hostel (DOUBLE STOREY) </t>
    </r>
    <r>
      <rPr>
        <sz val="12"/>
        <color indexed="10"/>
        <rFont val="Bookman Old Style"/>
        <family val="1"/>
      </rPr>
      <t>:-  Footing work and filling of earth completed. Casting of columns for ground floor completed and 1st slab laid and columns for 2nd storey is in progress is in progress.Casting of coloumns for ground floor is in progress.</t>
    </r>
  </si>
  <si>
    <r>
      <t>Hostel for Degree college (SINGLE STOREY)</t>
    </r>
    <r>
      <rPr>
        <sz val="12"/>
        <color indexed="10"/>
        <rFont val="Bookman Old Style"/>
        <family val="1"/>
      </rPr>
      <t>:- All slab, Brick work and plaster work completed,Joinery and flooring work is in progress..</t>
    </r>
  </si>
  <si>
    <t>Constn of Internal Roads in the campus of RGTPP at Khedar in Hissar Distt. (M/s Hissar Friend Colony Coop. L&amp;C Society Ltd, 74-E, Gali No. 11, Jawaher Naser, Delhi)</t>
  </si>
  <si>
    <t>Work in progress</t>
  </si>
  <si>
    <r>
      <t xml:space="preserve">Construction of 144 Nos. Type V and 24 Nos. Type VI Houses in the campus of RGTPP at Khedar in Hisar Distt. 
</t>
    </r>
    <r>
      <rPr>
        <b/>
        <sz val="12"/>
        <color indexed="60"/>
        <rFont val="Bookman Old Style"/>
        <family val="1"/>
      </rPr>
      <t>(Telecommunication Consultant India Ltd, TCIL Bhawan Greater Kailash-I, New Delhi)</t>
    </r>
  </si>
  <si>
    <r>
      <t>11/03/2010</t>
    </r>
    <r>
      <rPr>
        <sz val="12"/>
        <color indexed="60"/>
        <rFont val="Bookman Old Style"/>
        <family val="1"/>
      </rPr>
      <t xml:space="preserve">
30/11/2011                             </t>
    </r>
  </si>
  <si>
    <r>
      <t xml:space="preserve">Construction of CISF campus and non residential buildings in the campus of RGTPP at Khedar in Hisar Distt. 
</t>
    </r>
    <r>
      <rPr>
        <b/>
        <sz val="12"/>
        <color indexed="60"/>
        <rFont val="Bookman Old Style"/>
        <family val="1"/>
      </rPr>
      <t>(M/s Goel Co. Pvt.  Ltd, 230 City Centre, SC Road Jaipur)</t>
    </r>
  </si>
  <si>
    <r>
      <t>31/12/2009</t>
    </r>
    <r>
      <rPr>
        <sz val="12"/>
        <color indexed="60"/>
        <rFont val="Bookman Old Style"/>
        <family val="1"/>
      </rPr>
      <t xml:space="preserve">
30/09/2011</t>
    </r>
  </si>
  <si>
    <r>
      <t>Barracks of CISF</t>
    </r>
    <r>
      <rPr>
        <sz val="12"/>
        <color indexed="60"/>
        <rFont val="Bookman Old Style"/>
        <family val="1"/>
      </rPr>
      <t xml:space="preserve">  - Work completed  </t>
    </r>
  </si>
  <si>
    <r>
      <rPr>
        <b/>
        <sz val="12"/>
        <rFont val="Bookman Old Style"/>
        <family val="1"/>
      </rPr>
      <t>Work completed in all respect on dated 20.12.2013 and CIPET building handed over to client department on dated 28.02.2014</t>
    </r>
  </si>
  <si>
    <r>
      <t xml:space="preserve">Administrative Block 
</t>
    </r>
    <r>
      <rPr>
        <sz val="12"/>
        <rFont val="Bookman Old Style"/>
        <family val="1"/>
      </rPr>
      <t>The work completed in all respect and ready for handing over to the BPSMV Khanpur kalan authority.</t>
    </r>
  </si>
  <si>
    <r>
      <t xml:space="preserve">Academic Staff Hostel (DOUBLE STOREY) </t>
    </r>
    <r>
      <rPr>
        <sz val="12"/>
        <color indexed="10"/>
        <rFont val="Bookman Old Style"/>
        <family val="1"/>
      </rPr>
      <t xml:space="preserve">:-  </t>
    </r>
    <r>
      <rPr>
        <sz val="12"/>
        <color indexed="8"/>
        <rFont val="Bookman Old Style"/>
        <family val="1"/>
      </rPr>
      <t xml:space="preserve">90% work has been completed and the minor balance works like aluminium jonery , Painting ,Electrical and Public Health works are in progress and likely to be completed by 31.08.2014.
</t>
    </r>
    <r>
      <rPr>
        <b/>
        <sz val="12"/>
        <color indexed="10"/>
        <rFont val="Bookman Old Style"/>
        <family val="1"/>
      </rPr>
      <t xml:space="preserve">Reaseach Scholar Hostel
</t>
    </r>
    <r>
      <rPr>
        <sz val="12"/>
        <rFont val="Bookman Old Style"/>
        <family val="1"/>
      </rPr>
      <t xml:space="preserve">80% work has been completed and the minor balance works like Flooring ,wooden joinery,Painting Electrical and Public Health works are in progress and likely to be completed by 31.08.2014
</t>
    </r>
    <r>
      <rPr>
        <b/>
        <sz val="12"/>
        <color indexed="10"/>
        <rFont val="Bookman Old Style"/>
        <family val="1"/>
      </rPr>
      <t xml:space="preserve">Acadamic Staff Hostel
</t>
    </r>
    <r>
      <rPr>
        <sz val="12"/>
        <rFont val="Bookman Old Style"/>
        <family val="1"/>
      </rPr>
      <t>55% work has been completed.The shuttering of 2nd floor slab and brick work of ground floor is in progress. The slab will be laid upto 12.07.2014. The balance works of flooring wooden jonery ,electricaland Public Health works will be started soon and likely to be completed by 30.09.2014
Degree colllege Hostel</t>
    </r>
    <r>
      <rPr>
        <b/>
        <sz val="12"/>
        <rFont val="Bookman Old Style"/>
        <family val="1"/>
      </rPr>
      <t xml:space="preserve">
</t>
    </r>
    <r>
      <rPr>
        <sz val="12"/>
        <rFont val="Bookman Old Style"/>
        <family val="1"/>
      </rPr>
      <t>85% work has been completed. the balance work of Planning wooden joinery electrical &amp; Public Health works are in progress and likely to be completed by 31.08.2014</t>
    </r>
  </si>
  <si>
    <t>Conevention centre
1.G.F Brick work &amp; Plaster work 95% completed.
2.1st floor brick work and plaster work 75% completed.
3. 2nd floor brick work and plaster work 60% completed.
4.Buffet area brick work and plaster work completed.
5.Dholpur stone work completed.</t>
  </si>
  <si>
    <r>
      <t xml:space="preserve">Overall progress report
</t>
    </r>
    <r>
      <rPr>
        <b/>
        <sz val="12"/>
        <rFont val="Bookman Old Style"/>
        <family val="1"/>
      </rPr>
      <t>1st storey</t>
    </r>
    <r>
      <rPr>
        <sz val="12"/>
        <rFont val="Bookman Old Style"/>
        <family val="1"/>
      </rPr>
      <t xml:space="preserve">
i) All foundation and Plinth completed.
Ii) 95% R.C.C. slab, 95% brick work of super structure completed and balance work is in progress,
iii) 95% cement plaster completed.
Iv) 65% Grid slab laid completed.
V) 65% Kota stone</t>
    </r>
  </si>
  <si>
    <r>
      <t xml:space="preserve">Overall progress report
</t>
    </r>
    <r>
      <rPr>
        <b/>
        <sz val="12"/>
        <rFont val="Bookman Old Style"/>
        <family val="1"/>
      </rPr>
      <t>1st storey</t>
    </r>
    <r>
      <rPr>
        <sz val="12"/>
        <rFont val="Bookman Old Style"/>
        <family val="1"/>
      </rPr>
      <t xml:space="preserve">
i) All foundation and Plinth completed.
Ii) 95% R.C.C. slab, 95% brick work of super structure completed and balance work is in progress,
iii) 95% cement plaster completed.
Iv) 65% Grid slab laid completed.
V) 65% Kota stone flooring completed.
VI) Unistone unibrick cladding outer &amp; internal plaster external &amp; internal painting is in progress.</t>
    </r>
  </si>
  <si>
    <r>
      <t>PHYSICAL &amp; FINANCIAL PROGRESS REPORT
(Upto 31.07.2014</t>
    </r>
    <r>
      <rPr>
        <b/>
        <u val="single"/>
        <sz val="12"/>
        <rFont val="Bookman Old Style"/>
        <family val="1"/>
      </rPr>
      <t>)</t>
    </r>
  </si>
  <si>
    <t>During the month (July,14)</t>
  </si>
  <si>
    <r>
      <t xml:space="preserve">Construction of 48 nos. type - II, 96 nos. type - III, 96 nos type - IV (G+ 3 storey ) 8 nos type -VII (Duplex) and 1 no type VIII (Duplex) Houses in the campus of RGTPP at Khedar in Hisar Distt.  </t>
    </r>
    <r>
      <rPr>
        <b/>
        <sz val="12"/>
        <color indexed="60"/>
        <rFont val="Bookman Old Style"/>
        <family val="1"/>
      </rPr>
      <t>(City promoters &amp; Buildwell Pvt. Ltd, P-18, Ansal Complex,</t>
    </r>
  </si>
  <si>
    <r>
      <t>19/07/2010</t>
    </r>
    <r>
      <rPr>
        <sz val="12"/>
        <color indexed="60"/>
        <rFont val="Bookman Old Style"/>
        <family val="1"/>
      </rPr>
      <t xml:space="preserve">
15.03.2012</t>
    </r>
  </si>
  <si>
    <r>
      <t xml:space="preserve">10/5/2009
</t>
    </r>
    <r>
      <rPr>
        <sz val="12"/>
        <color indexed="60"/>
        <rFont val="Bookman Old Style"/>
        <family val="1"/>
      </rPr>
      <t>31.03.2012</t>
    </r>
  </si>
  <si>
    <r>
      <t xml:space="preserve">Construction of internal roads in the campus of RGTPP, Khedar Hisar </t>
    </r>
    <r>
      <rPr>
        <b/>
        <sz val="12"/>
        <color indexed="60"/>
        <rFont val="Bookman Old Style"/>
        <family val="1"/>
      </rPr>
      <t>(M/s Balaji Construction Company)</t>
    </r>
  </si>
  <si>
    <r>
      <t xml:space="preserve">Constn of OHSR of 3.0 Lacs Litrs. Capacity  in the campus of RGTPP at Khedar in Hissar Distt. </t>
    </r>
    <r>
      <rPr>
        <b/>
        <sz val="12"/>
        <color indexed="60"/>
        <rFont val="Bookman Old Style"/>
        <family val="1"/>
      </rPr>
      <t>(Waterman Engg. 40-S Model Town, Hissar)</t>
    </r>
  </si>
  <si>
    <r>
      <t xml:space="preserve">9/6/2009
</t>
    </r>
    <r>
      <rPr>
        <sz val="12"/>
        <color indexed="60"/>
        <rFont val="Bookman Old Style"/>
        <family val="1"/>
      </rPr>
      <t>2/7/2009</t>
    </r>
  </si>
  <si>
    <r>
      <t xml:space="preserve">Construction of strom water drain and water supply system in the campus of RGTPP  at Khedar in Hisar Distt. </t>
    </r>
    <r>
      <rPr>
        <b/>
        <sz val="12"/>
        <color indexed="60"/>
        <rFont val="Bookman Old Style"/>
        <family val="1"/>
      </rPr>
      <t>(Waterman Engg. 40-S Model Town, Hissar)</t>
    </r>
  </si>
  <si>
    <r>
      <t xml:space="preserve">9/8/2009
</t>
    </r>
    <r>
      <rPr>
        <sz val="12"/>
        <color indexed="60"/>
        <rFont val="Bookman Old Style"/>
        <family val="1"/>
      </rPr>
      <t>31/10/2011</t>
    </r>
  </si>
  <si>
    <r>
      <t>PHYSICAL &amp; FINANCIAL PROGRESS REPORT
(Upto 31.05.2014</t>
    </r>
    <r>
      <rPr>
        <b/>
        <u val="single"/>
        <sz val="12"/>
        <rFont val="Bookman Old Style"/>
        <family val="1"/>
      </rPr>
      <t>)</t>
    </r>
  </si>
  <si>
    <t>Work completed excepted 2 nos houses of 1882 sft which are  held up due to stay from the court .</t>
  </si>
  <si>
    <r>
      <t xml:space="preserve">5 buildings out of 7 buildings stand completed.
1.Officer  club - </t>
    </r>
    <r>
      <rPr>
        <sz val="12"/>
        <rFont val="Bookman Old Style"/>
        <family val="1"/>
      </rPr>
      <t>Shuttering work for the lying of first floor slab is in progress material stocked for slabs.The beam is to be dismantld, letter has written to agency for the same. Agency yet to start the work will be completed by 30.09.2014.
2.</t>
    </r>
    <r>
      <rPr>
        <b/>
        <sz val="12"/>
        <rFont val="Bookman Old Style"/>
        <family val="1"/>
      </rPr>
      <t>Community Centre</t>
    </r>
    <r>
      <rPr>
        <sz val="12"/>
        <rFont val="Bookman Old Style"/>
        <family val="1"/>
      </rPr>
      <t xml:space="preserve"> - HPGCL decided not to execute the work.</t>
    </r>
  </si>
  <si>
    <r>
      <t xml:space="preserve">Service Building (Four storey)
</t>
    </r>
    <r>
      <rPr>
        <sz val="12"/>
        <rFont val="Bookman Old Style"/>
        <family val="1"/>
      </rPr>
      <t>Complted</t>
    </r>
  </si>
  <si>
    <t>Expenditure upto 31.05.14</t>
  </si>
  <si>
    <t>Work completed. Fincial completion is under process.</t>
  </si>
  <si>
    <r>
      <rPr>
        <u val="single"/>
        <sz val="12"/>
        <rFont val="Bookman Old Style"/>
        <family val="1"/>
      </rPr>
      <t xml:space="preserve">Work is </t>
    </r>
    <r>
      <rPr>
        <sz val="12"/>
        <rFont val="Bookman Old Style"/>
        <family val="1"/>
      </rPr>
      <t>Completed.</t>
    </r>
    <r>
      <rPr>
        <b/>
        <u val="single"/>
        <sz val="12"/>
        <rFont val="Bookman Old Style"/>
        <family val="1"/>
      </rPr>
      <t xml:space="preserve">
</t>
    </r>
    <r>
      <rPr>
        <u val="single"/>
        <sz val="12"/>
        <rFont val="Bookman Old Style"/>
        <family val="1"/>
      </rPr>
      <t>Financial completion is in progress.</t>
    </r>
  </si>
  <si>
    <t>1% of estimated cost put to bid</t>
  </si>
  <si>
    <t>18.10.2013
30.06.2014</t>
  </si>
  <si>
    <r>
      <t xml:space="preserve">Construction of Sewerage treatment plan in the campus of RGTPP at Khedar in Hissar Distt.  </t>
    </r>
    <r>
      <rPr>
        <b/>
        <sz val="12"/>
        <color indexed="60"/>
        <rFont val="Bookman Old Style"/>
        <family val="1"/>
      </rPr>
      <t>(M/s Eco Paryawaran Engg. &amp; Consultant Pvt. Ltd, 1225/1, Sector 34-C, Chandigarh)</t>
    </r>
  </si>
  <si>
    <r>
      <t>21/02/2009</t>
    </r>
    <r>
      <rPr>
        <sz val="12"/>
        <color indexed="60"/>
        <rFont val="Bookman Old Style"/>
        <family val="1"/>
      </rPr>
      <t xml:space="preserve">
30/09/2009</t>
    </r>
  </si>
  <si>
    <r>
      <t xml:space="preserve">Construction of Boundry wall (Retaining wall type) around the toun ship of RGTPP at Khedar in Hissar Distt.  </t>
    </r>
    <r>
      <rPr>
        <b/>
        <sz val="12"/>
        <color indexed="60"/>
        <rFont val="Bookman Old Style"/>
        <family val="1"/>
      </rPr>
      <t>(M/s Goel Construction Co. Pvt. Ltd, 230, City Centre, SC Road, Jaipur)</t>
    </r>
  </si>
  <si>
    <r>
      <t>08/01/2010</t>
    </r>
    <r>
      <rPr>
        <sz val="12"/>
        <color indexed="60"/>
        <rFont val="Bookman Old Style"/>
        <family val="1"/>
      </rPr>
      <t xml:space="preserve">
31/01/2010</t>
    </r>
  </si>
  <si>
    <r>
      <t xml:space="preserve">Providing 11 Kv elcetrical sub station &amp; connectin to various houses/ buildings and providing street lighting on roads in the campus of RGTPP at Khedar. </t>
    </r>
    <r>
      <rPr>
        <b/>
        <sz val="12"/>
        <color indexed="60"/>
        <rFont val="Bookman Old Style"/>
        <family val="1"/>
      </rPr>
      <t>(M/s Ishwar Singh &amp; Associates, 107, Azad Nagar, Hissar)</t>
    </r>
  </si>
  <si>
    <r>
      <t>30/11/2009</t>
    </r>
    <r>
      <rPr>
        <sz val="12"/>
        <color indexed="60"/>
        <rFont val="Bookman Old Style"/>
        <family val="1"/>
      </rPr>
      <t xml:space="preserve">
31/10/2011</t>
    </r>
  </si>
  <si>
    <r>
      <t>20/02/2010</t>
    </r>
    <r>
      <rPr>
        <sz val="12"/>
        <color indexed="60"/>
        <rFont val="Bookman Old Style"/>
        <family val="1"/>
      </rPr>
      <t xml:space="preserve">
30.04.2012</t>
    </r>
  </si>
  <si>
    <t xml:space="preserve"> Overall Progtess Report
Ist Storey Over all)
1.   Foundaton and plinth completed and balance work is in progress.
2. 95% R.C.C Slab,95% brick work of Super Structure completed and balance work is in progress.
3. Brick work in foundation &amp; plinth completed
4. 65%  cement plaster completed.
5. 65% Grid slab laid completed
6. 65% Kota stone flooring completed
                       2nd story
1.) 95% R.C.C. slab, 95% brick work &amp; 65% kota flooring completed.
2.) 65% Kota stone Flooring laid
                            3rd story
1.) 95% slab laid and 95% brick work completed
2.) 65% Kota Flooring &amp; 65% plaster completed and balance work is in progress.
                                4th story
65% slab laid and 65% brick work completed. Laying of steel is in progress of balance slab
B) Progress upto Expension joint
complete in all respect.
ii) 2nd story :- All slab including staircase completed, 70% inner plaster work, brick work, Kota flooring &amp; joinery work completed, Sanitary fiting and outer and inner finishing work is in progress.
iii) 3rd story :- slab laid &amp; brick work completed 65% plaster work &amp; kotah floor completed
4th Story
Slab and brick work completed. Plaster and flooring work is in progress</t>
  </si>
  <si>
    <t>Health Department</t>
  </si>
  <si>
    <t>PGRC,Jind</t>
  </si>
  <si>
    <t>Construction of additional block at district Hospital Dadri in Bhiwani Distt.</t>
  </si>
  <si>
    <t>RCC work in foundation 98% complete.
Ist level slab 98% completed.
Ist level brick work 95% completed.
2nd level slab 100% completed.
2nd level brick work 95% completed.
further work in progress.
Initally work delayed on account of stay order by the Hon'ble Court Ch. Dadri and stay got vacated from the Hon'ble Court Distt. Judge Bhiwani</t>
  </si>
  <si>
    <t>3.49 upto 30.04.14</t>
  </si>
  <si>
    <t>ground floor 1st floor &amp; 2nd floor  slab work complete Third floor slab in progress, plaster work completed at G. floor &amp; 1st floor &amp; 2nd floor is in progress.</t>
  </si>
  <si>
    <t>22.02.2014
31.08.2014</t>
  </si>
  <si>
    <t>31.08.2012
31.05.2014(revised)</t>
  </si>
  <si>
    <t>17.08.2012
30.04.2014 (revised)</t>
  </si>
  <si>
    <t>05.10.2012
07.06.2014(Revised)</t>
  </si>
  <si>
    <r>
      <t xml:space="preserve">(A) Overallprogress Report
Mess Block- Complete in all respect.
</t>
    </r>
    <r>
      <rPr>
        <sz val="12"/>
        <color indexed="60"/>
        <rFont val="Bookman Old Style"/>
        <family val="1"/>
      </rPr>
      <t xml:space="preserve">i) Completed exceipt outer acllaric paint.
</t>
    </r>
    <r>
      <rPr>
        <b/>
        <sz val="12"/>
        <color indexed="60"/>
        <rFont val="Bookman Old Style"/>
        <family val="1"/>
      </rPr>
      <t xml:space="preserve">Hostel Block
Ist Storey
</t>
    </r>
    <r>
      <rPr>
        <sz val="12"/>
        <color indexed="60"/>
        <rFont val="Bookman Old Style"/>
        <family val="1"/>
      </rPr>
      <t>Slab brick work plaster work, flooring work  completed,finishing work, fixing of rading in staircase, fixing of sanitary intalations and fitting cupboard shutter in upper portion, wire gauge shutter, rubbing of flooring &amp; fixing of glass in progress
2nd story
slab, brick work, plasterwork, flooringwork completed. finishing work, fixing of railing in staricase, fixing of sanitary instalations and fitting, cupboard shutter in upper portion, wire gauge shutter rubbing of flooring &amp; fixing of glass in progress.
3rd story
slab, brick work, plasterwork, flooringwork completed, finishing work, fixing of railing in staircase, fixing of sanitary intalations and fitting cupboard shutter in upper portion, wire gauge shutter, rubbing offlooring &amp; fixing of glass in progress
4th story
slab brick work, plaster work flooring work completed. finishing work fixing of railing in staricase, fixing of sanitary intalation and fitting, cupboard shutter in upper  portion, wire gauge shutter rubbing of flooring &amp; fixing of glass in progress.</t>
    </r>
  </si>
  <si>
    <t>ground floor 1st floor &amp; 2nd floor  slab work complete &amp; plaster work, G.G. floor completed &amp; 1st &amp; 2nd floor in progress. 3rd floor slab in progress</t>
  </si>
  <si>
    <t>Expdt 01.04.13 to  31.03.14 (Rs. In crores)</t>
  </si>
  <si>
    <t>During the month (April,14)</t>
  </si>
  <si>
    <t>Cumulative during 2014-15</t>
  </si>
  <si>
    <r>
      <t xml:space="preserve">Convention Centre :-
</t>
    </r>
    <r>
      <rPr>
        <sz val="12"/>
        <color indexed="60"/>
        <rFont val="Bookman Old Style"/>
        <family val="1"/>
      </rPr>
      <t>1.G.F Brick work &amp; Plaster Work 95% completed.
2. 1st floor brick work and Plaster work 75% completed.
3. 2nd Floor Brick work and plaster work 60% completed.
3rd floor 80% and T.F.60%. Pcc grund floor completed 95%
4. Buffet area bri</t>
    </r>
  </si>
  <si>
    <t>During the month (May,14)</t>
  </si>
  <si>
    <r>
      <t xml:space="preserve">Overall progress report
</t>
    </r>
    <r>
      <rPr>
        <b/>
        <sz val="12"/>
        <rFont val="Bookman Old Style"/>
        <family val="1"/>
      </rPr>
      <t>1st storey</t>
    </r>
    <r>
      <rPr>
        <sz val="12"/>
        <rFont val="Bookman Old Style"/>
        <family val="1"/>
      </rPr>
      <t xml:space="preserve">
i) All foundation and Plinth completed.
Ii) 95% R.C.C. slab, 95% brick work of super structure completed and balance work is in progress,
iii) 95% cement plaster completed.
Iv) 65% Grid slab laid completed.
V) 65% Kota stone flooring completed.
vi) Unistone unbrick cladding, outer &amp; internal plaster, external &amp; internal painting is in progress. 
</t>
    </r>
    <r>
      <rPr>
        <b/>
        <sz val="12"/>
        <rFont val="Bookman Old Style"/>
        <family val="1"/>
      </rPr>
      <t xml:space="preserve">2nd Storey </t>
    </r>
    <r>
      <rPr>
        <sz val="12"/>
        <rFont val="Bookman Old Style"/>
        <family val="1"/>
      </rPr>
      <t xml:space="preserve">
i) 95% R.C.C.slab, 95% brick work &amp; 65% flooring completed.
ii) 65% cement plaster completed
iii) Unistone unbrick cladding, outer &amp; internal plaster, external &amp; internal painting is in progress.
</t>
    </r>
    <r>
      <rPr>
        <b/>
        <sz val="12"/>
        <rFont val="Bookman Old Style"/>
        <family val="1"/>
      </rPr>
      <t>3rd storey</t>
    </r>
    <r>
      <rPr>
        <sz val="12"/>
        <rFont val="Bookman Old Style"/>
        <family val="1"/>
      </rPr>
      <t xml:space="preserve">
i) 95% slab laid and 95% brick work completed
ii) 65% KOTA FLOORING &amp; 65% PLASTER completed and balance work is in progress.
iii) unistone unibrick cladding, outer &amp; internal plaster, external &amp; internal painting and aluminium joinery work is in progress.
</t>
    </r>
    <r>
      <rPr>
        <b/>
        <sz val="12"/>
        <rFont val="Bookman Old Style"/>
        <family val="1"/>
      </rPr>
      <t>4th storey</t>
    </r>
    <r>
      <rPr>
        <sz val="12"/>
        <rFont val="Bookman Old Style"/>
        <family val="1"/>
      </rPr>
      <t xml:space="preserve">
i) 95% slab laid and 80% brick work completed.
ii) Unistone unibrick cladding, outer &amp; internal plaster, external and internal painting and aluminum joinery work is in progress
</t>
    </r>
    <r>
      <rPr>
        <b/>
        <sz val="12"/>
        <rFont val="Bookman Old Style"/>
        <family val="1"/>
      </rPr>
      <t>B) Progress Up to Expansion Joint</t>
    </r>
    <r>
      <rPr>
        <sz val="12"/>
        <rFont val="Bookman Old Style"/>
        <family val="1"/>
      </rPr>
      <t xml:space="preserve">
Complete in all respect
</t>
    </r>
    <r>
      <rPr>
        <b/>
        <sz val="12"/>
        <rFont val="Bookman Old Style"/>
        <family val="1"/>
      </rPr>
      <t xml:space="preserve">ii) 2nd storey </t>
    </r>
    <r>
      <rPr>
        <sz val="12"/>
        <rFont val="Bookman Old Style"/>
        <family val="1"/>
      </rPr>
      <t xml:space="preserve">:- All slab, brick work, plaster work, flooring and eluminium joinery work completed. final touching of paint is in progress.
</t>
    </r>
    <r>
      <rPr>
        <b/>
        <sz val="12"/>
        <rFont val="Bookman Old Style"/>
        <family val="1"/>
      </rPr>
      <t>iii) 3rd storey</t>
    </r>
    <r>
      <rPr>
        <sz val="12"/>
        <rFont val="Bookman Old Style"/>
        <family val="1"/>
      </rPr>
      <t xml:space="preserve"> :- Slab, brick work, kota stone, flooring and plaster work completed. Joinery work and other Unistone unbrick cledding and painting is in progress.
</t>
    </r>
    <r>
      <rPr>
        <b/>
        <sz val="12"/>
        <rFont val="Bookman Old Style"/>
        <family val="1"/>
      </rPr>
      <t>4th Storey:</t>
    </r>
    <r>
      <rPr>
        <sz val="12"/>
        <rFont val="Bookman Old Style"/>
        <family val="1"/>
      </rPr>
      <t xml:space="preserve">
Slab, brick work, kota stone flooring and plaster work completed. Joinery work and outer Unistone unibrick cladding and painting is in progress. </t>
    </r>
  </si>
  <si>
    <r>
      <t xml:space="preserve">Administrative Block (DOUBLE STOREY) :- </t>
    </r>
    <r>
      <rPr>
        <sz val="12"/>
        <rFont val="Bookman Old Style"/>
        <family val="1"/>
      </rPr>
      <t xml:space="preserve"> Building work completed accept some electricals work like fans etc and cleaning of floor is in progress and likely to be completed soon. Pending work of internal road is in progress.</t>
    </r>
  </si>
  <si>
    <r>
      <t>B.Sc labs for Hospitality / Hotel Administration (DOUBLE STOREY):</t>
    </r>
    <r>
      <rPr>
        <sz val="12"/>
        <color indexed="10"/>
        <rFont val="Bookman Old Style"/>
        <family val="1"/>
      </rPr>
      <t>- Slab, brick work and plaster work is completed. 98% vitrified tile flooring completed and balance work of aluminum joinery is in progress.</t>
    </r>
  </si>
  <si>
    <r>
      <t xml:space="preserve">Research Scholar Hostel (Double story) :-
</t>
    </r>
    <r>
      <rPr>
        <sz val="12"/>
        <color indexed="10"/>
        <rFont val="Bookman Old Style"/>
        <family val="1"/>
      </rPr>
      <t>1st &amp; 2nd storey slab laid, brick work completed and plaster work  98% completed and balance work is in progress.</t>
    </r>
  </si>
  <si>
    <r>
      <t xml:space="preserve">Academic Staff Hostel (DOUBLE STOREY) </t>
    </r>
    <r>
      <rPr>
        <sz val="12"/>
        <color indexed="10"/>
        <rFont val="Bookman Old Style"/>
        <family val="1"/>
      </rPr>
      <t>:-  Footing work and filling of earth completed. Casting of columns for ground floor completed and 1st slab laid and columns for 2nd storey is in progress Brick work is in progress</t>
    </r>
  </si>
  <si>
    <t>Expenditure during the year 2014-2015</t>
  </si>
  <si>
    <t xml:space="preserve">Work completed  </t>
  </si>
  <si>
    <r>
      <t xml:space="preserve">Construction of Convention Centre, Library and Computer Centre at Deenbandhu Chhottu Ram University of Science and Technology at Murthal in Sonipat Distt. </t>
    </r>
    <r>
      <rPr>
        <b/>
        <sz val="12"/>
        <color indexed="60"/>
        <rFont val="Bookman Old Style"/>
        <family val="1"/>
      </rPr>
      <t>(M/s Omaxe)</t>
    </r>
  </si>
  <si>
    <r>
      <t>Library Block</t>
    </r>
    <r>
      <rPr>
        <sz val="12"/>
        <color indexed="60"/>
        <rFont val="Bookman Old Style"/>
        <family val="1"/>
      </rPr>
      <t xml:space="preserve">
Library block completed.Inaugrated by Hon'ble C.M Haryana on dated 13.06.2013</t>
    </r>
  </si>
  <si>
    <r>
      <t xml:space="preserve">Convention Centre :-
</t>
    </r>
    <r>
      <rPr>
        <sz val="12"/>
        <color indexed="60"/>
        <rFont val="Bookman Old Style"/>
        <family val="1"/>
      </rPr>
      <t>1.G.F Brick work &amp; Plaster Work 95% completed.
2. 1st floor brick work and Plaster work 75% completed.
3. 2nd Floor Brick work and plaster work 60% completed.
3rd floor 80% and T.F.60%. Pcc grund floor completed 95%
4. Buffet area brick work and plaster work completed.
5. Dhoiplur stone work completed 95%.
6. Air-in-take 1&amp; 2 completed and 3 Air in take 20%
7. Exteernal PHE work 99% completed.
8. Stair case 3, 7, 4 &amp; 6 completed upto mumty level. Machine Room floors slab and roof slab completed
Physical progress in percentage = 89%. Agency M/s Omaxe stopped work on 20.06.2013 and agency terminated vide MD HSRDC Memo no. 9149/HSRDC/2013 dated 02.09.2013. THe tender for balance work has been received which is under process.</t>
    </r>
  </si>
  <si>
    <r>
      <t xml:space="preserve">(i)  Sub station -I : - </t>
    </r>
    <r>
      <rPr>
        <sz val="12"/>
        <rFont val="Bookman Old Style"/>
        <family val="1"/>
      </rPr>
      <t>completed.</t>
    </r>
  </si>
  <si>
    <r>
      <t xml:space="preserve">(ii)   Dispensary </t>
    </r>
    <r>
      <rPr>
        <sz val="12"/>
        <color indexed="8"/>
        <rFont val="Bookman Old Style"/>
        <family val="1"/>
      </rPr>
      <t>: - Completed and handed over.</t>
    </r>
  </si>
  <si>
    <r>
      <t>(iii)   Shopping Complex</t>
    </r>
    <r>
      <rPr>
        <sz val="12"/>
        <color indexed="8"/>
        <rFont val="Bookman Old Style"/>
        <family val="1"/>
      </rPr>
      <t xml:space="preserve"> : -  Completed and handed over</t>
    </r>
  </si>
  <si>
    <r>
      <t xml:space="preserve">(iv)   Bank &amp; Post office </t>
    </r>
    <r>
      <rPr>
        <sz val="12"/>
        <rFont val="Bookman Old Style"/>
        <family val="1"/>
      </rPr>
      <t>: -  Completed and handed over.</t>
    </r>
  </si>
  <si>
    <r>
      <t xml:space="preserve">Construction of Sewerage Treatment plant in the colony of Deenbandhu Chhotu Ram Thermal Power Project at Yamuna Nagar. </t>
    </r>
    <r>
      <rPr>
        <b/>
        <sz val="12"/>
        <rFont val="Bookman Old Style"/>
        <family val="1"/>
      </rPr>
      <t>(M/s Hydrotech Paryawaran Pvt. Ltd,  Phase VII, Mohali)</t>
    </r>
  </si>
  <si>
    <r>
      <t xml:space="preserve">24/08/2008
</t>
    </r>
    <r>
      <rPr>
        <sz val="12"/>
        <rFont val="Bookman Old Style"/>
        <family val="1"/>
      </rPr>
      <t>15/02/2009</t>
    </r>
  </si>
  <si>
    <r>
      <t xml:space="preserve">Construction of Electrical sub station at Deen Bandhu Chhotu Ram Thermal Power Project at Yamuna Nagar. </t>
    </r>
    <r>
      <rPr>
        <b/>
        <sz val="12"/>
        <rFont val="Bookman Old Style"/>
        <family val="1"/>
      </rPr>
      <t>(Vijay Kumar Contractor)
Work likely to be enhanced upto 0.83 crs</t>
    </r>
  </si>
  <si>
    <r>
      <t>13/02/2009</t>
    </r>
    <r>
      <rPr>
        <sz val="12"/>
        <color indexed="8"/>
        <rFont val="Bookman Old Style"/>
        <family val="1"/>
      </rPr>
      <t xml:space="preserve">
31/03/2009</t>
    </r>
  </si>
  <si>
    <r>
      <t xml:space="preserve">Completed.  </t>
    </r>
    <r>
      <rPr>
        <b/>
        <sz val="12"/>
        <color indexed="8"/>
        <rFont val="Bookman Old Style"/>
        <family val="1"/>
      </rPr>
      <t>Expenditure increases due to enhanced scope of work.</t>
    </r>
  </si>
  <si>
    <t>23.11.12</t>
  </si>
  <si>
    <t>22.02.2014</t>
  </si>
  <si>
    <r>
      <t>PHYSICAL &amp; FINANCIAL PROGRESS REPORT
(Jan 2014</t>
    </r>
    <r>
      <rPr>
        <b/>
        <u val="single"/>
        <sz val="12"/>
        <rFont val="Bookman Old Style"/>
        <family val="1"/>
      </rPr>
      <t>)</t>
    </r>
  </si>
  <si>
    <t>31.03.2012</t>
  </si>
  <si>
    <t>16.04.2010</t>
  </si>
  <si>
    <t>Providing air conditioning system in service buidilng for the unit no 7 and 8 in PTPS panipat</t>
  </si>
  <si>
    <t>09.11.2011</t>
  </si>
  <si>
    <r>
      <t>1882 Sft  Block-I to 6</t>
    </r>
    <r>
      <rPr>
        <sz val="12"/>
        <rFont val="Bookman Old Style"/>
        <family val="1"/>
      </rPr>
      <t xml:space="preserve"> : -  Work completed and handed over</t>
    </r>
  </si>
  <si>
    <r>
      <t xml:space="preserve">Construction of internal roads in  Deenbandhu Chhottu Ram Thermal Power Project at Yamuna Nagar  </t>
    </r>
    <r>
      <rPr>
        <b/>
        <sz val="12"/>
        <rFont val="Bookman Old Style"/>
        <family val="1"/>
      </rPr>
      <t>(Jai Bhagwan Contractor)
Work likely to be reduced upto 3.30 cr</t>
    </r>
  </si>
  <si>
    <r>
      <t xml:space="preserve">Providing Water Supply, Sewerage &amp; Water Drainage System in Deenbandhu Chhottu Ram Thermal Power Project at Yamuna Nagar  </t>
    </r>
    <r>
      <rPr>
        <b/>
        <sz val="12"/>
        <rFont val="Bookman Old Style"/>
        <family val="1"/>
      </rPr>
      <t>(Vijay Kumar Contractor)
Work likely to be enhanced upto 1.19 crs.</t>
    </r>
  </si>
  <si>
    <r>
      <t xml:space="preserve">Construction of Convention Centre, Library and Computer Centre at Deenbandhu Chhottu Ram University of Science and Technology at Murthal in Sonipat Distt. </t>
    </r>
    <r>
      <rPr>
        <b/>
        <sz val="12"/>
        <rFont val="Bookman Old Style"/>
        <family val="1"/>
      </rPr>
      <t>(M/s Omaxe)</t>
    </r>
  </si>
  <si>
    <r>
      <t xml:space="preserve">15.04.2011
</t>
    </r>
    <r>
      <rPr>
        <sz val="12"/>
        <rFont val="Bookman Old Style"/>
        <family val="1"/>
      </rPr>
      <t>31.12.2012</t>
    </r>
  </si>
  <si>
    <t>Expenditure by other mode i.e through HR &amp; work order</t>
  </si>
  <si>
    <t>l</t>
  </si>
  <si>
    <t>Engagement of Architect consultant for construction of colony RGTPP at khedar</t>
  </si>
  <si>
    <t>27.05.2008</t>
  </si>
  <si>
    <t>13.09.2008</t>
  </si>
  <si>
    <r>
      <t xml:space="preserve">2775 Sft </t>
    </r>
    <r>
      <rPr>
        <sz val="12"/>
        <rFont val="Bookman Old Style"/>
        <family val="1"/>
      </rPr>
      <t>:- Handed over</t>
    </r>
  </si>
  <si>
    <r>
      <t xml:space="preserve">2600 Sft  Block-IV to VI </t>
    </r>
    <r>
      <rPr>
        <sz val="12"/>
        <rFont val="Bookman Old Style"/>
        <family val="1"/>
      </rPr>
      <t>: - Inspected but not taken over</t>
    </r>
  </si>
  <si>
    <t xml:space="preserve">RCC work in foundation 98% complete.
Ground Floor slab 80% complete
Ground Floor brick work 65% completed.
Ist Floor slab 65% completed.
Ist Floor level brick work 30% completed.
further work in progress.
Intially work delayed on account of stay order by </t>
  </si>
  <si>
    <r>
      <t xml:space="preserve">Convention Centre :-
</t>
    </r>
    <r>
      <rPr>
        <sz val="12"/>
        <rFont val="Bookman Old Style"/>
        <family val="1"/>
      </rPr>
      <t>1.G.F Brick work &amp; Plaster Work 95% completed.
2. 1st floor brick work and Plaster work 75% completed.
3. 2nd Floor Brick work and plaster work 60% completed.
4. Buffet area brick work and plaster work completed.
5. Dhoiplur stone wor</t>
    </r>
  </si>
  <si>
    <r>
      <t xml:space="preserve">
Administrative Block: (Double storey): All slab laid except machine room ,</t>
    </r>
    <r>
      <rPr>
        <sz val="12"/>
        <rFont val="Bookman Old Style"/>
        <family val="1"/>
      </rPr>
      <t>75%vitrified flooring ,50% aluminium joinery,70% wall putty,50% false ceiling completed and balance work wooden flooring ,railing and baroda green flooring,sanitary work,electrical</t>
    </r>
  </si>
  <si>
    <t>28.09.2011</t>
  </si>
  <si>
    <t>27.06.2012/
31.12.2013</t>
  </si>
  <si>
    <t>17.04.2008</t>
  </si>
  <si>
    <r>
      <t>16.02.2009/</t>
    </r>
    <r>
      <rPr>
        <sz val="12"/>
        <rFont val="Bookman Old Style"/>
        <family val="1"/>
      </rPr>
      <t xml:space="preserve"> 
31.12.2013</t>
    </r>
  </si>
  <si>
    <t>16.03.12</t>
  </si>
  <si>
    <t>15.03.2013/
31.01.2014</t>
  </si>
  <si>
    <t>c (ii)</t>
  </si>
  <si>
    <t>Cumulative during 2013-14</t>
  </si>
  <si>
    <t>Expdt 01.04.12 to  31.03.13 (Rs. In crores)</t>
  </si>
  <si>
    <t>Expenditure during the year 2013-2014</t>
  </si>
  <si>
    <t>Electric Panel has been energized by the HPGCL on 25.09.2013</t>
  </si>
  <si>
    <t>Electric Panel has been energized by the HPGCL on 25.09.2013.Testing of tube fittings/Fans has almost completed.</t>
  </si>
  <si>
    <r>
      <t xml:space="preserve">Constn of OHSR of 3.0 Lacs Litrs. Capacity  in the campus of RGTPP at Khedar in Hissar Distt. </t>
    </r>
    <r>
      <rPr>
        <b/>
        <sz val="12"/>
        <rFont val="Bookman Old Style"/>
        <family val="1"/>
      </rPr>
      <t>(Waterman Engg. 40-S Model Town, Hissar)</t>
    </r>
  </si>
  <si>
    <r>
      <t xml:space="preserve">9/6/2009
</t>
    </r>
    <r>
      <rPr>
        <sz val="12"/>
        <rFont val="Bookman Old Style"/>
        <family val="1"/>
      </rPr>
      <t>2/7/2009</t>
    </r>
  </si>
  <si>
    <r>
      <t xml:space="preserve">Construction of strom water drain and water supply system in the campus of RGTPP  at Khedar in Hisar Distt. </t>
    </r>
    <r>
      <rPr>
        <b/>
        <sz val="12"/>
        <rFont val="Bookman Old Style"/>
        <family val="1"/>
      </rPr>
      <t>(Waterman Engg. 40-S Model Town, Hissar)</t>
    </r>
  </si>
  <si>
    <r>
      <t xml:space="preserve">9/8/2009
</t>
    </r>
    <r>
      <rPr>
        <sz val="12"/>
        <rFont val="Bookman Old Style"/>
        <family val="1"/>
      </rPr>
      <t>31/10/2011</t>
    </r>
  </si>
  <si>
    <t>Detailed estimate /DNIT under preparation.</t>
  </si>
  <si>
    <t>22.10.08</t>
  </si>
  <si>
    <t>05.10.09</t>
  </si>
  <si>
    <t>31 Nov.2009</t>
  </si>
  <si>
    <t xml:space="preserve">Agreement Terminated </t>
  </si>
  <si>
    <t>5.12.2010</t>
  </si>
  <si>
    <t>work stands completed</t>
  </si>
  <si>
    <t>Sr No</t>
  </si>
  <si>
    <t>Work Completed</t>
  </si>
  <si>
    <t>Supervision Consultancy Charges</t>
  </si>
  <si>
    <t>GRAND TOTAL</t>
  </si>
  <si>
    <t>Work likely to be enhanced upto 6.15 crs</t>
  </si>
  <si>
    <t>GROUP - II</t>
  </si>
  <si>
    <t>Expdt 01.04.09 to  31.03.10 (Rs. In crores)</t>
  </si>
  <si>
    <r>
      <t xml:space="preserve">2. Shopping complex, Dispensary, Bank, Post Office and Maintenance Office (4 nos) </t>
    </r>
    <r>
      <rPr>
        <b/>
        <sz val="12"/>
        <rFont val="Bookman Old Style"/>
        <family val="1"/>
      </rPr>
      <t>(M/s Tech Spere)
Work likely to be enhanced upto Rs.2.30 crores.</t>
    </r>
  </si>
  <si>
    <r>
      <t>14/01/2009</t>
    </r>
    <r>
      <rPr>
        <sz val="12"/>
        <color indexed="8"/>
        <rFont val="Bookman Old Style"/>
        <family val="1"/>
      </rPr>
      <t xml:space="preserve">
15/04/2011</t>
    </r>
  </si>
  <si>
    <r>
      <t xml:space="preserve">(i)  Maintenance Office </t>
    </r>
    <r>
      <rPr>
        <sz val="12"/>
        <color indexed="8"/>
        <rFont val="Bookman Old Style"/>
        <family val="1"/>
      </rPr>
      <t>:- Completed and handed over</t>
    </r>
    <r>
      <rPr>
        <b/>
        <sz val="12"/>
        <color indexed="8"/>
        <rFont val="Bookman Old Style"/>
        <family val="1"/>
      </rPr>
      <t>.</t>
    </r>
  </si>
  <si>
    <r>
      <t xml:space="preserve">Type III - 36 no houses (Double storey)
</t>
    </r>
    <r>
      <rPr>
        <sz val="12"/>
        <rFont val="Bookman Old Style"/>
        <family val="1"/>
      </rPr>
      <t>Work completed. Handed over.</t>
    </r>
  </si>
  <si>
    <r>
      <t xml:space="preserve">Type IV - 30 nos houses (Double Storey)
</t>
    </r>
    <r>
      <rPr>
        <sz val="12"/>
        <rFont val="Bookman Old Style"/>
        <family val="1"/>
      </rPr>
      <t>Work completed and handed over.</t>
    </r>
  </si>
  <si>
    <r>
      <t xml:space="preserve">Type V - 5 nos houses (single storey)
</t>
    </r>
    <r>
      <rPr>
        <sz val="12"/>
        <rFont val="Bookman Old Style"/>
        <family val="1"/>
      </rPr>
      <t>Work completed. Handed over</t>
    </r>
  </si>
  <si>
    <r>
      <t xml:space="preserve">Type VI - 3 nos houses (single storey)
</t>
    </r>
    <r>
      <rPr>
        <sz val="12"/>
        <rFont val="Bookman Old Style"/>
        <family val="1"/>
      </rPr>
      <t>Work completed. Handed over</t>
    </r>
  </si>
  <si>
    <r>
      <t xml:space="preserve">Type VII - 1 nos houses (single storey)
</t>
    </r>
    <r>
      <rPr>
        <sz val="12"/>
        <rFont val="Bookman Old Style"/>
        <family val="1"/>
      </rPr>
      <t>Work completed. Handed over</t>
    </r>
  </si>
  <si>
    <r>
      <t xml:space="preserve">Administrative Block (DOUBLE STOREY) :- </t>
    </r>
    <r>
      <rPr>
        <sz val="12"/>
        <rFont val="Bookman Old Style"/>
        <family val="1"/>
      </rPr>
      <t xml:space="preserve">  100% column in first storey upto slab level completed.  80% area of ground floor slab laid and in reaminig 20% area shutteirng, reinforcement is in progress.  Brick work, plaster work, electricity work of ground f</t>
    </r>
  </si>
  <si>
    <t xml:space="preserve">Supply, Installation testing &amp; commencering of 8 no elevator of 8 passengers in Type V- VII houses. </t>
  </si>
  <si>
    <t xml:space="preserve">Not received </t>
  </si>
  <si>
    <t xml:space="preserve">Providing Electrical fixtures in residential and non residential buildings at RGTPP Khedar in Hissar district. </t>
  </si>
  <si>
    <t>21/08/09</t>
  </si>
  <si>
    <t>22.11.2007</t>
  </si>
  <si>
    <t>PTPS, Panipat</t>
  </si>
  <si>
    <t>11.02.2010</t>
  </si>
  <si>
    <t>Work stands completed on 20.02.2009</t>
  </si>
  <si>
    <t>Work Stands completed on 31.03.2009</t>
  </si>
  <si>
    <t xml:space="preserve">Convention Centre Sonepat </t>
  </si>
  <si>
    <r>
      <t>440 Sft  Block-V</t>
    </r>
    <r>
      <rPr>
        <sz val="12"/>
        <rFont val="Bookman Old Style"/>
        <family val="1"/>
      </rPr>
      <t xml:space="preserve">: -  R CC work, Brick work, chowkhats and plaster work 95%. Rear Compound wall &amp;  Kotah stone on Staircase steps &amp; Balcony railings completed. Balance work is in progress.  </t>
    </r>
    <r>
      <rPr>
        <b/>
        <sz val="12"/>
        <rFont val="Bookman Old Style"/>
        <family val="1"/>
      </rPr>
      <t xml:space="preserve">  Termination notice issued on 04.03.2011.</t>
    </r>
  </si>
  <si>
    <r>
      <t xml:space="preserve">660 Sft  Block-I </t>
    </r>
    <r>
      <rPr>
        <sz val="12"/>
        <rFont val="Bookman Old Style"/>
        <family val="1"/>
      </rPr>
      <t>:-R CC , Brick work , Wall tiles, chowkhats, internal GI  work, MS Boxes PVC conduits &amp; Plaster  completed. Compound wall, flooring, Nerolac Suraksha, OBD, enemal paint, tile terracing, floor tiles, CC ramp &amp; MS gate completed. External G</t>
    </r>
  </si>
  <si>
    <r>
      <t xml:space="preserve">770 Sft  Block-I </t>
    </r>
    <r>
      <rPr>
        <sz val="12"/>
        <rFont val="Bookman Old Style"/>
        <family val="1"/>
      </rPr>
      <t xml:space="preserve">:-  R CC &amp; Brick work 100% completed . Internal GI  work 70% completed. MS Boxes PVC conduits of inner wall 95% completed. PS chowkhats 95%, kota stone completed. Plaster inside &amp; outside 95% &amp; 90%, compound wall 100% &amp; Laying of terrazo </t>
    </r>
  </si>
  <si>
    <r>
      <t>1220 Sft  Block-I</t>
    </r>
    <r>
      <rPr>
        <sz val="12"/>
        <rFont val="Bookman Old Style"/>
        <family val="1"/>
      </rPr>
      <t xml:space="preserve"> : -Building completed and handed over.</t>
    </r>
  </si>
  <si>
    <t>C (A)</t>
  </si>
  <si>
    <t>C (B)</t>
  </si>
  <si>
    <t xml:space="preserve">Physical Progress/Remarks  </t>
  </si>
  <si>
    <t>Stipulated Date of Completion/Target date of Completion</t>
  </si>
  <si>
    <t>19.07.2010.</t>
  </si>
  <si>
    <t>Work completed on 02.07.2009.</t>
  </si>
  <si>
    <t>Work completed on 30.09.2009.</t>
  </si>
  <si>
    <t>08.01.2010.</t>
  </si>
  <si>
    <t>28.02.2010.</t>
  </si>
  <si>
    <t>work completed</t>
  </si>
  <si>
    <t>work completed .building hand over</t>
  </si>
  <si>
    <t>1.work completed building hand over.
2. Only officer club completed upto 40% and to be completed within two months.</t>
  </si>
  <si>
    <t>Work completed. Building hand over</t>
  </si>
  <si>
    <t>Work completed and building had over.</t>
  </si>
  <si>
    <t>9.30 overall
3.72 only in this office</t>
  </si>
  <si>
    <t>1.Works completed.
Building hand over.
2.Only officer club completed upto 40% and to be completed within two months.</t>
  </si>
  <si>
    <t>17.89/
12.31</t>
  </si>
  <si>
    <t>15 Feb 2010.</t>
  </si>
  <si>
    <t>15 Jan.2010</t>
  </si>
  <si>
    <t>28 Feb.2010</t>
  </si>
  <si>
    <t>31 Jan.2010</t>
  </si>
  <si>
    <t>31 March.2010</t>
  </si>
  <si>
    <t xml:space="preserve"> </t>
  </si>
  <si>
    <t>31.12.2009.</t>
  </si>
  <si>
    <t xml:space="preserve">Name of Work </t>
  </si>
  <si>
    <t>Funds Received (Rs in Crores)</t>
  </si>
  <si>
    <t>Completed</t>
  </si>
  <si>
    <t>Expenditure upto 28.2.2009
(Rs in crores)</t>
  </si>
  <si>
    <t>Rajiv Gandhi Thermal Power Project, Khedar</t>
  </si>
  <si>
    <t>10.02.09</t>
  </si>
  <si>
    <t>Construction of internal road in Post Graduate Regional Centre for Kurukshetra University at Jind in Jind district.</t>
  </si>
  <si>
    <t>16.10.2013</t>
  </si>
  <si>
    <t>15.02.2014</t>
  </si>
  <si>
    <t>Expdt 01.04.10 to  31.03.11(Rs. In crores)</t>
  </si>
  <si>
    <t>Earthwork, stone aggregate G-I,G-II &amp; G-III completed except main gate portion.</t>
  </si>
  <si>
    <t>Work completed on 15 Feb 2009. Testing electromechanical equipment completed from 15 Feb 09 to 04 March 09. Partial load of CISF complex already imposed, since 08 Aug 09. No problems encountered so far. HPGCL may be pursued / requested to get the electric</t>
  </si>
  <si>
    <t>LHS &amp; RHS portion ground floor slab work complete. First Floor slab shuttering work in progress.</t>
  </si>
  <si>
    <r>
      <t xml:space="preserve">Construction of houses at Deenbandhu Chhotu Ram Thermal Power Project at Yamuna Nagar </t>
    </r>
    <r>
      <rPr>
        <b/>
        <u val="single"/>
        <sz val="12"/>
        <rFont val="Bookman Old Style"/>
        <family val="1"/>
      </rPr>
      <t>(Balance work Group- II)</t>
    </r>
    <r>
      <rPr>
        <b/>
        <sz val="12"/>
        <rFont val="Bookman Old Style"/>
        <family val="1"/>
      </rPr>
      <t xml:space="preserve">.  </t>
    </r>
    <r>
      <rPr>
        <sz val="12"/>
        <rFont val="Bookman Old Style"/>
        <family val="1"/>
      </rPr>
      <t xml:space="preserve">(M/s Savvy Construction Pvt. Ltd,)
</t>
    </r>
    <r>
      <rPr>
        <b/>
        <sz val="12"/>
        <rFont val="Bookman Old Style"/>
        <family val="1"/>
      </rPr>
      <t>Work likely to be enhanced upto 6.00 crs</t>
    </r>
  </si>
  <si>
    <r>
      <t>31.03.2010</t>
    </r>
    <r>
      <rPr>
        <sz val="12"/>
        <rFont val="Bookman Old Style"/>
        <family val="1"/>
      </rPr>
      <t xml:space="preserve">
Termination notices issued on 04.03.2011</t>
    </r>
  </si>
  <si>
    <r>
      <t xml:space="preserve">440 Sft  Block-II </t>
    </r>
    <r>
      <rPr>
        <sz val="12"/>
        <rFont val="Bookman Old Style"/>
        <family val="1"/>
      </rPr>
      <t>: -  Building completed and handed over.</t>
    </r>
  </si>
  <si>
    <r>
      <t>1882 Sft  Block-7 to 12</t>
    </r>
    <r>
      <rPr>
        <sz val="12"/>
        <rFont val="Bookman Old Style"/>
        <family val="1"/>
      </rPr>
      <t xml:space="preserve"> :- Structure work 90% completed, plastering and finishing work in progress.   </t>
    </r>
    <r>
      <rPr>
        <b/>
        <sz val="12"/>
        <rFont val="Bookman Old Style"/>
        <family val="1"/>
      </rPr>
      <t xml:space="preserve">Termination notice issued on 04.03.2011.
</t>
    </r>
  </si>
  <si>
    <r>
      <t>Hostel for Degree college (SINGLE STOREY)</t>
    </r>
    <r>
      <rPr>
        <sz val="12"/>
        <rFont val="Bookman Old Style"/>
        <family val="1"/>
      </rPr>
      <t>:- All slab Brick work and plaster work completed,Joinery and flooring work is in progress..</t>
    </r>
  </si>
  <si>
    <r>
      <t xml:space="preserve">Overall progress report
</t>
    </r>
    <r>
      <rPr>
        <b/>
        <sz val="12"/>
        <rFont val="Bookman Old Style"/>
        <family val="1"/>
      </rPr>
      <t>1st storey</t>
    </r>
    <r>
      <rPr>
        <sz val="12"/>
        <rFont val="Bookman Old Style"/>
        <family val="1"/>
      </rPr>
      <t xml:space="preserve">
i) All foundation and Plinth completed.
Ii) R.C.C. slab, and brick work completed
iii) 100% cement plaster completed.
Iv) 85% Grid slab laid completed.
V) 65% flooring completed
vi) 95% unistone unibrick cladding completed.External plaster is in progress.
2nd storey
i) 100% RCC slab &amp; brick work completed.External plaster is in progress
ii) 95% cement plaster completed.
iii) 95% Unistone unibrick cladding completed. external plaster is in progress.
3rd storey
i)Slab completed &amp; 95% brick work completed.
ii) 75% flooring completed.80% plaster work completed and balance work is in progress.
iii) 95% unistone unibrick cladding completed. External plaster is in progress.
4th stroey.
i)95% slab brick &amp; Plaster work completed.
ii) 75% flooring completed.
iii) 95% Unistone unbrick cladding completed. External plaster is in progress.
B) progress up to expansion joint.
Complete in all respect.) 2nd storey-complete in allrespect.Final touching of point is in progress.
iii)3rd storey-Complete in all respect .Final touching of paint is in progress.
4th storey
Complete in all respect .Final touching of paint is in progress.
iC) progress upto Next expansion joint.
Ist Storey RCC slab ,brick work &amp; Plaster completed.75% grid slab/ flooring completed.
ii) 2nd storey-Slab completed.Brick work &amp; plaster work completed.75% flooring completed.
iii) 3rd stprey- Slab completed ,95% brick work &amp; Plaster work completed &amp; 75% flooring completed.
IV 4th storey-95% slab ,brick work &amp; plaster work completed.75% flooring completed,casting of column are in progress.</t>
    </r>
  </si>
  <si>
    <t>PHYSICAL &amp; FINANCIAL PROGRESS REPORT
(Upto 31.01.2015)</t>
  </si>
  <si>
    <t>PHYSICAL &amp; FINANCIAL PROGRESS REPORT
(Upto 31.03.2015)</t>
  </si>
  <si>
    <t>During the month 
March</t>
  </si>
  <si>
    <r>
      <t xml:space="preserve">Academic Staff Hostel 
</t>
    </r>
    <r>
      <rPr>
        <b/>
        <sz val="12"/>
        <color indexed="8"/>
        <rFont val="Bookman Old Style"/>
        <family val="1"/>
      </rPr>
      <t>83% work has been completed. The balance works of flooring ,Palstering ,wooden Jonery ,Electrical and Public Healht works is in progress and likely to be completed by 31.03.2015. The progress of work hampered due to non receipt of funds fom university in time.</t>
    </r>
    <r>
      <rPr>
        <sz val="12"/>
        <color indexed="8"/>
        <rFont val="Bookman Old Style"/>
        <family val="1"/>
      </rPr>
      <t xml:space="preserve">
</t>
    </r>
    <r>
      <rPr>
        <b/>
        <sz val="12"/>
        <color indexed="10"/>
        <rFont val="Bookman Old Style"/>
        <family val="1"/>
      </rPr>
      <t xml:space="preserve">Reaseach Scholar Hostel
</t>
    </r>
    <r>
      <rPr>
        <sz val="12"/>
        <rFont val="Bookman Old Style"/>
        <family val="1"/>
      </rPr>
      <t>80% wo</t>
    </r>
  </si>
  <si>
    <r>
      <t xml:space="preserve">Hostel for Degree college
</t>
    </r>
    <r>
      <rPr>
        <sz val="12"/>
        <color indexed="8"/>
        <rFont val="Bookman Old Style"/>
        <family val="1"/>
      </rPr>
      <t>83% work has been completed and wooden joinery completed.Paintaing and Electrical and Public Health works are in progress and likely to be completed by 31.03.2015. The progress of work hamperd due to non receipt of funds from university in time.</t>
    </r>
    <r>
      <rPr>
        <b/>
        <sz val="12"/>
        <color indexed="8"/>
        <rFont val="Bookman Old Style"/>
        <family val="1"/>
      </rPr>
      <t xml:space="preserve">
</t>
    </r>
    <r>
      <rPr>
        <b/>
        <u val="single"/>
        <sz val="12"/>
        <color indexed="10"/>
        <rFont val="Bookman Old Style"/>
        <family val="1"/>
      </rPr>
      <t xml:space="preserve">Degree college Hostel
</t>
    </r>
    <r>
      <rPr>
        <sz val="12"/>
        <color indexed="8"/>
        <rFont val="Bookman Old Style"/>
        <family val="1"/>
      </rPr>
      <t>95% work has been completed. The balance work of Paintaing ,wooden Joinery ,Electrical &amp; Public Health works are in progress and likely to be completed by 31.03.2015. The progress of work hampered due to non receipt ogf funds from university in time.</t>
    </r>
  </si>
  <si>
    <r>
      <t xml:space="preserve">B.Sc labs for 
</t>
    </r>
    <r>
      <rPr>
        <sz val="12"/>
        <color indexed="8"/>
        <rFont val="Bookman Old Style"/>
        <family val="1"/>
      </rPr>
      <t>93%  work has been completed and the minor balance works like Paintaing,Electrical and Public Health works which are in progress and likely to be completed by 31.03.2015. The building was inspected on 01.10.2014 by the team consituted by Hon'ble VC i.e. DGM-III,HSRDC,Sonepat Architect,HOD of Department,who has to shift in the building . The hOD has desired some modification in the building and the archtect in the building and the architect has to submit the detail revised drawings, then the work will be taken in hand. The progress of work hampered due to non receipt of funds from university in time.</t>
    </r>
  </si>
  <si>
    <r>
      <t>Library Block</t>
    </r>
    <r>
      <rPr>
        <sz val="12"/>
        <color indexed="60"/>
        <rFont val="Bookman Old Style"/>
        <family val="1"/>
      </rPr>
      <t xml:space="preserve">
Library block completed.Inaugrated by Hon'ble C.M Haryana on dated 13.06.2013.</t>
    </r>
  </si>
  <si>
    <r>
      <rPr>
        <b/>
        <u val="single"/>
        <sz val="12"/>
        <color indexed="10"/>
        <rFont val="Bookman Old Style"/>
        <family val="1"/>
      </rPr>
      <t>Conevention centre</t>
    </r>
    <r>
      <rPr>
        <b/>
        <sz val="12"/>
        <rFont val="Bookman Old Style"/>
        <family val="1"/>
      </rPr>
      <t xml:space="preserve">
</t>
    </r>
    <r>
      <rPr>
        <sz val="12"/>
        <rFont val="Bookman Old Style"/>
        <family val="1"/>
      </rPr>
      <t xml:space="preserve">The balance civil work stands allotted. The slab of 3rd floor has been laid 92% . Work of Kotastone flooring complete.85% of plastering work is completed. The fabrocation work of truss has been completed &amp; the truss </t>
    </r>
    <r>
      <rPr>
        <b/>
        <sz val="12"/>
        <rFont val="Bookman Old Style"/>
        <family val="1"/>
      </rPr>
      <t>i</t>
    </r>
    <r>
      <rPr>
        <sz val="12"/>
        <rFont val="Bookman Old Style"/>
        <family val="1"/>
      </rPr>
      <t>n workshop area has been launched.91% Brick work completed and balance in progress. Electrical , fire fighting and public health work is in progress. Tender for electrical work , HVAC work, Audio visual work,acoustics etc.could not be invited by EE. Electrical Division ,Karnal because the sope of work has not been finalized by the university authorities and the tender of the same will be floated after that.Against deposit of 41.45 crores an expenditure of 41.66 crore has been incurred upto Febuary, 2015 therefore further progress of the work has stalled for want of funds from the University. Overall Physical progress 45% of the remaining work.</t>
    </r>
    <r>
      <rPr>
        <b/>
        <sz val="12"/>
        <rFont val="Bookman Old Style"/>
        <family val="1"/>
      </rPr>
      <t xml:space="preserve">
</t>
    </r>
  </si>
  <si>
    <t>Expenditure during the year 2015-16</t>
  </si>
  <si>
    <t>Cumulative during 2015-16</t>
  </si>
  <si>
    <t>Expenditure upto 31.03.15</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</si>
</sst>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quot;Rs.&quot;\ #,##0;&quot;Rs.&quot;\ \-#,##0"/>
    <numFmt numFmtId="171" formatCode="&quot;Rs.&quot;\ #,##0;[Red]&quot;Rs.&quot;\ \-#,##0"/>
    <numFmt numFmtId="172" formatCode="&quot;Rs.&quot;\ #,##0.00;&quot;Rs.&quot;\ \-#,##0.00"/>
    <numFmt numFmtId="173" formatCode="&quot;Rs.&quot;\ #,##0.00;[Red]&quot;Rs.&quot;\ \-#,##0.00"/>
    <numFmt numFmtId="174" formatCode="_ &quot;Rs.&quot;\ * #,##0_ ;_ &quot;Rs.&quot;\ * \-#,##0_ ;_ &quot;Rs.&quot;\ * &quot;-&quot;_ ;_ @_ "/>
    <numFmt numFmtId="175" formatCode="_ * #,##0_ ;_ * \-#,##0_ ;_ * &quot;-&quot;_ ;_ @_ "/>
    <numFmt numFmtId="176" formatCode="_ &quot;Rs.&quot;\ * #,##0.00_ ;_ &quot;Rs.&quot;\ * \-#,##0.00_ ;_ &quot;Rs.&quot;\ * &quot;-&quot;??_ ;_ @_ "/>
    <numFmt numFmtId="177" formatCode="_ * #,##0.00_ ;_ * \-#,##0.00_ ;_ * &quot;-&quot;??_ ;_ @_ "/>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409]dddd\,\ mmmm\ dd\,\ yyyy"/>
    <numFmt numFmtId="191" formatCode="0.0%"/>
    <numFmt numFmtId="192" formatCode="0.000"/>
    <numFmt numFmtId="193" formatCode="0.0"/>
    <numFmt numFmtId="194" formatCode="0.0000"/>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36"/>
      <name val="Arial"/>
      <family val="2"/>
    </font>
    <font>
      <b/>
      <sz val="12"/>
      <name val="Cambria"/>
      <family val="1"/>
    </font>
    <font>
      <sz val="8"/>
      <name val="Arial"/>
      <family val="2"/>
    </font>
    <font>
      <b/>
      <sz val="12"/>
      <name val="Bookman Old Style"/>
      <family val="1"/>
    </font>
    <font>
      <sz val="12"/>
      <name val="Bookman Old Style"/>
      <family val="1"/>
    </font>
    <font>
      <sz val="12"/>
      <color indexed="10"/>
      <name val="Bookman Old Style"/>
      <family val="1"/>
    </font>
    <font>
      <b/>
      <u val="single"/>
      <sz val="12"/>
      <name val="Bookman Old Style"/>
      <family val="1"/>
    </font>
    <font>
      <b/>
      <sz val="12"/>
      <color indexed="10"/>
      <name val="Bookman Old Style"/>
      <family val="1"/>
    </font>
    <font>
      <sz val="12"/>
      <color indexed="8"/>
      <name val="Bookman Old Style"/>
      <family val="1"/>
    </font>
    <font>
      <b/>
      <sz val="12"/>
      <color indexed="8"/>
      <name val="Bookman Old Style"/>
      <family val="1"/>
    </font>
    <font>
      <b/>
      <u val="single"/>
      <sz val="12"/>
      <color indexed="8"/>
      <name val="Bookman Old Style"/>
      <family val="1"/>
    </font>
    <font>
      <u val="single"/>
      <sz val="12"/>
      <name val="Bookman Old Style"/>
      <family val="1"/>
    </font>
    <font>
      <u val="single"/>
      <sz val="12"/>
      <color indexed="8"/>
      <name val="Bookman Old Style"/>
      <family val="1"/>
    </font>
    <font>
      <sz val="12"/>
      <name val="Times New Roman"/>
      <family val="1"/>
    </font>
    <font>
      <b/>
      <u val="single"/>
      <sz val="12"/>
      <color indexed="10"/>
      <name val="Bookman Old Style"/>
      <family val="1"/>
    </font>
    <font>
      <sz val="12"/>
      <color indexed="60"/>
      <name val="Bookman Old Style"/>
      <family val="1"/>
    </font>
    <font>
      <b/>
      <sz val="12"/>
      <color indexed="60"/>
      <name val="Bookman Old Style"/>
      <family val="1"/>
    </font>
    <font>
      <u val="single"/>
      <sz val="12"/>
      <color indexed="60"/>
      <name val="Bookman Old Style"/>
      <family val="1"/>
    </font>
    <font>
      <b/>
      <u val="single"/>
      <sz val="12"/>
      <color indexed="60"/>
      <name val="Bookman Old Style"/>
      <family val="1"/>
    </font>
    <font>
      <sz val="14"/>
      <color indexed="60"/>
      <name val="Bookman Old Style"/>
      <family val="1"/>
    </font>
    <font>
      <b/>
      <sz val="14"/>
      <name val="Bookman Old Style"/>
      <family val="1"/>
    </font>
    <font>
      <b/>
      <sz val="14"/>
      <color indexed="8"/>
      <name val="Bookman Old Style"/>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thick"/>
      <top style="thick"/>
      <bottom style="thick"/>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medium"/>
    </border>
    <border>
      <left>
        <color indexed="63"/>
      </left>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30">
    <xf numFmtId="0" fontId="0" fillId="0" borderId="0" xfId="0" applyAlignment="1">
      <alignment/>
    </xf>
    <xf numFmtId="2" fontId="20" fillId="0" borderId="10" xfId="0" applyNumberFormat="1" applyFont="1" applyBorder="1" applyAlignment="1">
      <alignment horizontal="center" vertical="top" wrapText="1"/>
    </xf>
    <xf numFmtId="2" fontId="20" fillId="0" borderId="10" xfId="0" applyNumberFormat="1" applyFont="1" applyFill="1" applyBorder="1" applyAlignment="1">
      <alignment horizontal="center" vertical="top" wrapText="1"/>
    </xf>
    <xf numFmtId="0" fontId="30" fillId="24" borderId="11" xfId="0" applyFont="1" applyFill="1" applyBorder="1" applyAlignment="1">
      <alignment horizontal="center" vertical="top" wrapText="1"/>
    </xf>
    <xf numFmtId="0" fontId="30" fillId="24" borderId="12" xfId="0" applyFont="1" applyFill="1" applyBorder="1" applyAlignment="1">
      <alignment horizontal="center" vertical="top" wrapText="1"/>
    </xf>
    <xf numFmtId="0" fontId="22" fillId="0" borderId="0" xfId="0" applyFont="1" applyAlignment="1">
      <alignment vertical="top" wrapText="1"/>
    </xf>
    <xf numFmtId="0" fontId="22" fillId="0" borderId="0" xfId="0" applyFont="1" applyBorder="1" applyAlignment="1">
      <alignment vertical="top" wrapText="1"/>
    </xf>
    <xf numFmtId="0" fontId="22" fillId="0" borderId="13" xfId="0" applyFont="1" applyBorder="1" applyAlignment="1">
      <alignment horizontal="center" vertical="top" wrapText="1"/>
    </xf>
    <xf numFmtId="0" fontId="23" fillId="0" borderId="0" xfId="0" applyFont="1" applyBorder="1" applyAlignment="1">
      <alignment vertical="top" wrapText="1"/>
    </xf>
    <xf numFmtId="0" fontId="22" fillId="0" borderId="14" xfId="0" applyFont="1" applyBorder="1" applyAlignment="1">
      <alignment horizontal="center" vertical="top" wrapText="1"/>
    </xf>
    <xf numFmtId="0" fontId="22" fillId="0" borderId="14" xfId="0" applyFont="1" applyBorder="1" applyAlignment="1">
      <alignment horizontal="left" vertical="top" wrapText="1"/>
    </xf>
    <xf numFmtId="0" fontId="23" fillId="0" borderId="0" xfId="0" applyFont="1" applyBorder="1" applyAlignment="1">
      <alignment horizontal="left" vertical="top" wrapText="1"/>
    </xf>
    <xf numFmtId="0" fontId="23" fillId="0" borderId="0" xfId="0" applyFont="1" applyAlignment="1">
      <alignment horizontal="center" vertical="top" wrapText="1"/>
    </xf>
    <xf numFmtId="0" fontId="23" fillId="0" borderId="0" xfId="0" applyFont="1" applyAlignment="1">
      <alignment vertical="top" wrapText="1"/>
    </xf>
    <xf numFmtId="0" fontId="23" fillId="0" borderId="0" xfId="0" applyNumberFormat="1" applyFont="1" applyAlignment="1">
      <alignment horizontal="justify" vertical="top" wrapText="1"/>
    </xf>
    <xf numFmtId="0" fontId="23" fillId="0" borderId="0" xfId="0" applyNumberFormat="1" applyFont="1" applyAlignment="1">
      <alignment horizontal="center" vertical="top" wrapText="1"/>
    </xf>
    <xf numFmtId="2" fontId="23" fillId="24" borderId="0" xfId="0" applyNumberFormat="1" applyFont="1" applyFill="1" applyAlignment="1">
      <alignment horizontal="center" vertical="top" wrapText="1"/>
    </xf>
    <xf numFmtId="0" fontId="23" fillId="24" borderId="0" xfId="0" applyFont="1" applyFill="1" applyAlignment="1">
      <alignment horizontal="center" vertical="top" wrapText="1"/>
    </xf>
    <xf numFmtId="2" fontId="23" fillId="0" borderId="0" xfId="0" applyNumberFormat="1" applyFont="1" applyAlignment="1">
      <alignment horizontal="center" vertical="top" wrapText="1"/>
    </xf>
    <xf numFmtId="2" fontId="22" fillId="24" borderId="15" xfId="0" applyNumberFormat="1" applyFont="1" applyFill="1" applyBorder="1" applyAlignment="1">
      <alignment horizontal="justify" vertical="top" wrapText="1"/>
    </xf>
    <xf numFmtId="2" fontId="23" fillId="24" borderId="16" xfId="0" applyNumberFormat="1" applyFont="1" applyFill="1" applyBorder="1" applyAlignment="1">
      <alignment horizontal="justify" vertical="top" wrapText="1"/>
    </xf>
    <xf numFmtId="0" fontId="22" fillId="0" borderId="17" xfId="0" applyFont="1" applyBorder="1" applyAlignment="1">
      <alignment horizontal="center" vertical="top" wrapText="1"/>
    </xf>
    <xf numFmtId="0" fontId="22" fillId="0" borderId="17" xfId="0" applyNumberFormat="1" applyFont="1" applyBorder="1" applyAlignment="1">
      <alignment horizontal="center" vertical="top" wrapText="1"/>
    </xf>
    <xf numFmtId="1" fontId="22" fillId="24" borderId="17" xfId="0" applyNumberFormat="1" applyFont="1" applyFill="1" applyBorder="1" applyAlignment="1">
      <alignment horizontal="center" vertical="top" wrapText="1"/>
    </xf>
    <xf numFmtId="1" fontId="22" fillId="0" borderId="17" xfId="0" applyNumberFormat="1" applyFont="1" applyBorder="1" applyAlignment="1">
      <alignment horizontal="center" vertical="top" wrapText="1"/>
    </xf>
    <xf numFmtId="1" fontId="22" fillId="24" borderId="17" xfId="0" applyNumberFormat="1" applyFont="1" applyFill="1" applyBorder="1" applyAlignment="1">
      <alignment horizontal="justify" vertical="top" wrapText="1"/>
    </xf>
    <xf numFmtId="0" fontId="22" fillId="0" borderId="18" xfId="0" applyFont="1" applyBorder="1" applyAlignment="1">
      <alignment horizontal="left" vertical="top" wrapText="1"/>
    </xf>
    <xf numFmtId="0" fontId="23" fillId="0" borderId="11" xfId="0" applyFont="1" applyBorder="1" applyAlignment="1">
      <alignment horizontal="center" vertical="top" wrapText="1"/>
    </xf>
    <xf numFmtId="0" fontId="23" fillId="0" borderId="11" xfId="0" applyNumberFormat="1" applyFont="1" applyBorder="1" applyAlignment="1">
      <alignment horizontal="left" vertical="top" wrapText="1"/>
    </xf>
    <xf numFmtId="0" fontId="23" fillId="0" borderId="11" xfId="0" applyNumberFormat="1" applyFont="1" applyBorder="1" applyAlignment="1">
      <alignment horizontal="center" vertical="top" wrapText="1"/>
    </xf>
    <xf numFmtId="2" fontId="23" fillId="0" borderId="11" xfId="0" applyNumberFormat="1" applyFont="1" applyBorder="1" applyAlignment="1">
      <alignment horizontal="center" vertical="top" wrapText="1"/>
    </xf>
    <xf numFmtId="2" fontId="23" fillId="24" borderId="11" xfId="0" applyNumberFormat="1" applyFont="1" applyFill="1" applyBorder="1" applyAlignment="1">
      <alignment horizontal="center" vertical="top" wrapText="1"/>
    </xf>
    <xf numFmtId="0" fontId="23" fillId="24" borderId="11" xfId="0" applyFont="1" applyFill="1" applyBorder="1" applyAlignment="1">
      <alignment horizontal="center" vertical="top" wrapText="1"/>
    </xf>
    <xf numFmtId="9" fontId="23" fillId="0" borderId="11" xfId="0" applyNumberFormat="1" applyFont="1" applyBorder="1" applyAlignment="1">
      <alignment horizontal="center" vertical="top" wrapText="1"/>
    </xf>
    <xf numFmtId="0" fontId="27" fillId="24" borderId="17" xfId="0" applyFont="1" applyFill="1" applyBorder="1" applyAlignment="1">
      <alignment horizontal="justify" vertical="top" wrapText="1"/>
    </xf>
    <xf numFmtId="2" fontId="24" fillId="0" borderId="14" xfId="0" applyNumberFormat="1" applyFont="1" applyBorder="1" applyAlignment="1">
      <alignment horizontal="justify" vertical="top" wrapText="1"/>
    </xf>
    <xf numFmtId="0" fontId="23" fillId="0" borderId="0" xfId="0" applyFont="1" applyBorder="1" applyAlignment="1">
      <alignment horizontal="justify" vertical="top" wrapText="1"/>
    </xf>
    <xf numFmtId="0" fontId="23" fillId="0" borderId="12" xfId="0" applyFont="1" applyBorder="1" applyAlignment="1">
      <alignment horizontal="center" vertical="top" wrapText="1"/>
    </xf>
    <xf numFmtId="0" fontId="23" fillId="0" borderId="12" xfId="0" applyNumberFormat="1" applyFont="1" applyBorder="1" applyAlignment="1">
      <alignment horizontal="left" vertical="top" wrapText="1"/>
    </xf>
    <xf numFmtId="0" fontId="23" fillId="0" borderId="12" xfId="0" applyNumberFormat="1" applyFont="1" applyBorder="1" applyAlignment="1">
      <alignment horizontal="center" vertical="top" wrapText="1"/>
    </xf>
    <xf numFmtId="2" fontId="23" fillId="0" borderId="12" xfId="0" applyNumberFormat="1" applyFont="1" applyBorder="1" applyAlignment="1">
      <alignment horizontal="center" vertical="top" wrapText="1"/>
    </xf>
    <xf numFmtId="2" fontId="23" fillId="24" borderId="12" xfId="0" applyNumberFormat="1" applyFont="1" applyFill="1" applyBorder="1" applyAlignment="1">
      <alignment horizontal="center" vertical="top" wrapText="1"/>
    </xf>
    <xf numFmtId="0" fontId="23" fillId="24" borderId="12" xfId="0" applyFont="1" applyFill="1" applyBorder="1" applyAlignment="1">
      <alignment horizontal="center" vertical="top" wrapText="1"/>
    </xf>
    <xf numFmtId="2" fontId="24" fillId="0" borderId="16" xfId="0" applyNumberFormat="1" applyFont="1" applyBorder="1" applyAlignment="1">
      <alignment horizontal="justify" vertical="top" wrapText="1"/>
    </xf>
    <xf numFmtId="2" fontId="23" fillId="0" borderId="19" xfId="0" applyNumberFormat="1" applyFont="1" applyBorder="1" applyAlignment="1">
      <alignment horizontal="center" vertical="top" wrapText="1"/>
    </xf>
    <xf numFmtId="2" fontId="24" fillId="0" borderId="0" xfId="0" applyNumberFormat="1" applyFont="1" applyBorder="1" applyAlignment="1">
      <alignment horizontal="justify" vertical="top" wrapText="1"/>
    </xf>
    <xf numFmtId="0" fontId="23" fillId="0" borderId="16" xfId="0" applyFont="1" applyBorder="1" applyAlignment="1">
      <alignment horizontal="center" vertical="top" wrapText="1"/>
    </xf>
    <xf numFmtId="0" fontId="23" fillId="24" borderId="16" xfId="0" applyFont="1" applyFill="1" applyBorder="1" applyAlignment="1">
      <alignment horizontal="center" vertical="top" wrapText="1"/>
    </xf>
    <xf numFmtId="2" fontId="23" fillId="0" borderId="0" xfId="0" applyNumberFormat="1" applyFont="1" applyBorder="1" applyAlignment="1">
      <alignment horizontal="center" vertical="top" wrapText="1"/>
    </xf>
    <xf numFmtId="2" fontId="24" fillId="0" borderId="20" xfId="0" applyNumberFormat="1" applyFont="1" applyBorder="1" applyAlignment="1">
      <alignment horizontal="justify" vertical="top" wrapText="1"/>
    </xf>
    <xf numFmtId="0" fontId="23" fillId="0" borderId="0" xfId="0" applyFont="1" applyAlignment="1">
      <alignment horizontal="justify" vertical="top" wrapText="1"/>
    </xf>
    <xf numFmtId="0" fontId="23" fillId="0" borderId="15" xfId="0" applyFont="1" applyBorder="1" applyAlignment="1">
      <alignment horizontal="center" vertical="top" wrapText="1"/>
    </xf>
    <xf numFmtId="0" fontId="28" fillId="24" borderId="17" xfId="0" applyFont="1" applyFill="1" applyBorder="1" applyAlignment="1">
      <alignment horizontal="justify" vertical="top" wrapText="1"/>
    </xf>
    <xf numFmtId="0" fontId="23" fillId="0" borderId="17" xfId="0" applyNumberFormat="1" applyFont="1" applyBorder="1" applyAlignment="1">
      <alignment horizontal="justify" vertical="top" wrapText="1"/>
    </xf>
    <xf numFmtId="0" fontId="23" fillId="0" borderId="15" xfId="0" applyNumberFormat="1" applyFont="1" applyBorder="1" applyAlignment="1">
      <alignment horizontal="center" vertical="top" wrapText="1"/>
    </xf>
    <xf numFmtId="2" fontId="23" fillId="0" borderId="17" xfId="0" applyNumberFormat="1" applyFont="1" applyBorder="1" applyAlignment="1">
      <alignment horizontal="center" vertical="top" wrapText="1"/>
    </xf>
    <xf numFmtId="2" fontId="23" fillId="24" borderId="17" xfId="0" applyNumberFormat="1" applyFont="1" applyFill="1" applyBorder="1" applyAlignment="1">
      <alignment horizontal="center" vertical="top" wrapText="1"/>
    </xf>
    <xf numFmtId="0" fontId="23" fillId="0" borderId="17" xfId="0" applyFont="1" applyBorder="1" applyAlignment="1">
      <alignment horizontal="center" vertical="top" wrapText="1"/>
    </xf>
    <xf numFmtId="0" fontId="23" fillId="24" borderId="17" xfId="0" applyFont="1" applyFill="1" applyBorder="1" applyAlignment="1">
      <alignment horizontal="center" vertical="top" wrapText="1"/>
    </xf>
    <xf numFmtId="2" fontId="24" fillId="24" borderId="17" xfId="0" applyNumberFormat="1" applyFont="1" applyFill="1" applyBorder="1" applyAlignment="1">
      <alignment horizontal="center" vertical="top" wrapText="1"/>
    </xf>
    <xf numFmtId="9" fontId="23" fillId="0" borderId="17" xfId="0" applyNumberFormat="1" applyFont="1" applyBorder="1" applyAlignment="1">
      <alignment horizontal="center" vertical="top" wrapText="1"/>
    </xf>
    <xf numFmtId="2" fontId="23" fillId="24" borderId="17" xfId="0" applyNumberFormat="1" applyFont="1" applyFill="1" applyBorder="1" applyAlignment="1">
      <alignment horizontal="justify" vertical="top" wrapText="1"/>
    </xf>
    <xf numFmtId="2" fontId="24" fillId="0" borderId="13" xfId="0" applyNumberFormat="1" applyFont="1" applyBorder="1" applyAlignment="1">
      <alignment horizontal="justify" vertical="top" wrapText="1"/>
    </xf>
    <xf numFmtId="0" fontId="27" fillId="0" borderId="17" xfId="0" applyFont="1" applyBorder="1" applyAlignment="1">
      <alignment horizontal="center" vertical="top" wrapText="1"/>
    </xf>
    <xf numFmtId="0" fontId="28" fillId="24" borderId="17" xfId="0" applyFont="1" applyFill="1" applyBorder="1" applyAlignment="1">
      <alignment horizontal="center" vertical="top" wrapText="1"/>
    </xf>
    <xf numFmtId="9" fontId="27" fillId="0" borderId="12" xfId="0" applyNumberFormat="1" applyFont="1" applyBorder="1" applyAlignment="1">
      <alignment horizontal="center" vertical="top" wrapText="1"/>
    </xf>
    <xf numFmtId="0" fontId="27" fillId="24" borderId="12" xfId="0" applyFont="1" applyFill="1" applyBorder="1" applyAlignment="1">
      <alignment horizontal="justify" vertical="top" wrapText="1"/>
    </xf>
    <xf numFmtId="0" fontId="23" fillId="0" borderId="21" xfId="0" applyFont="1" applyBorder="1" applyAlignment="1">
      <alignment horizontal="justify" vertical="top" wrapText="1"/>
    </xf>
    <xf numFmtId="18" fontId="23" fillId="0" borderId="11" xfId="0" applyNumberFormat="1" applyFont="1" applyBorder="1" applyAlignment="1">
      <alignment horizontal="center" vertical="top" wrapText="1"/>
    </xf>
    <xf numFmtId="0" fontId="23" fillId="0" borderId="11" xfId="0" applyFont="1" applyBorder="1" applyAlignment="1">
      <alignment vertical="top" wrapText="1"/>
    </xf>
    <xf numFmtId="0" fontId="23" fillId="0" borderId="12" xfId="0" applyFont="1" applyBorder="1" applyAlignment="1">
      <alignment vertical="top" wrapText="1"/>
    </xf>
    <xf numFmtId="0" fontId="27" fillId="0" borderId="11" xfId="0" applyFont="1" applyBorder="1" applyAlignment="1">
      <alignment horizontal="center" vertical="top" wrapText="1"/>
    </xf>
    <xf numFmtId="10" fontId="23" fillId="0" borderId="11" xfId="0" applyNumberFormat="1" applyFont="1" applyBorder="1" applyAlignment="1">
      <alignment horizontal="center" vertical="top" wrapText="1"/>
    </xf>
    <xf numFmtId="0" fontId="25" fillId="24" borderId="11" xfId="0" applyFont="1" applyFill="1" applyBorder="1" applyAlignment="1">
      <alignment horizontal="justify" vertical="top" wrapText="1"/>
    </xf>
    <xf numFmtId="0" fontId="23" fillId="0" borderId="11" xfId="0" applyFont="1" applyBorder="1" applyAlignment="1">
      <alignment horizontal="justify" vertical="top" wrapText="1"/>
    </xf>
    <xf numFmtId="0" fontId="23" fillId="0" borderId="12" xfId="0" applyFont="1" applyBorder="1" applyAlignment="1">
      <alignment horizontal="justify" vertical="top" wrapText="1"/>
    </xf>
    <xf numFmtId="0" fontId="23" fillId="24" borderId="11" xfId="0" applyFont="1" applyFill="1" applyBorder="1" applyAlignment="1">
      <alignment horizontal="justify" vertical="top" wrapText="1"/>
    </xf>
    <xf numFmtId="0" fontId="23" fillId="24" borderId="12" xfId="0" applyFont="1" applyFill="1" applyBorder="1" applyAlignment="1">
      <alignment horizontal="justify" vertical="top" wrapText="1"/>
    </xf>
    <xf numFmtId="0" fontId="27" fillId="0" borderId="12" xfId="0" applyNumberFormat="1" applyFont="1" applyBorder="1" applyAlignment="1">
      <alignment horizontal="center" vertical="top" wrapText="1"/>
    </xf>
    <xf numFmtId="0" fontId="25" fillId="24" borderId="12" xfId="0" applyFont="1" applyFill="1" applyBorder="1" applyAlignment="1">
      <alignment horizontal="justify" vertical="top" wrapText="1"/>
    </xf>
    <xf numFmtId="0" fontId="22" fillId="0" borderId="12" xfId="0" applyFont="1" applyBorder="1" applyAlignment="1">
      <alignment horizontal="center" vertical="top" wrapText="1"/>
    </xf>
    <xf numFmtId="0" fontId="23" fillId="24" borderId="12" xfId="0" applyFont="1" applyFill="1" applyBorder="1" applyAlignment="1">
      <alignment vertical="top" wrapText="1"/>
    </xf>
    <xf numFmtId="0" fontId="27" fillId="0" borderId="12" xfId="0" applyFont="1" applyBorder="1" applyAlignment="1">
      <alignment horizontal="center" vertical="top" wrapText="1"/>
    </xf>
    <xf numFmtId="0" fontId="27" fillId="24" borderId="12" xfId="0" applyFont="1" applyFill="1" applyBorder="1" applyAlignment="1">
      <alignment horizontal="center" vertical="top" wrapText="1"/>
    </xf>
    <xf numFmtId="0" fontId="25" fillId="24" borderId="15" xfId="0" applyFont="1" applyFill="1" applyBorder="1" applyAlignment="1">
      <alignment horizontal="justify" vertical="top" wrapText="1"/>
    </xf>
    <xf numFmtId="0" fontId="23" fillId="0" borderId="12" xfId="0" applyNumberFormat="1" applyFont="1" applyBorder="1" applyAlignment="1">
      <alignment horizontal="justify" vertical="top" wrapText="1"/>
    </xf>
    <xf numFmtId="0" fontId="25" fillId="24" borderId="17" xfId="0" applyFont="1" applyFill="1" applyBorder="1" applyAlignment="1">
      <alignment horizontal="justify" vertical="top" wrapText="1"/>
    </xf>
    <xf numFmtId="15" fontId="24" fillId="0" borderId="12" xfId="0" applyNumberFormat="1" applyFont="1" applyBorder="1" applyAlignment="1">
      <alignment horizontal="center" vertical="top" wrapText="1"/>
    </xf>
    <xf numFmtId="15" fontId="24" fillId="24" borderId="12" xfId="0" applyNumberFormat="1" applyFont="1" applyFill="1" applyBorder="1" applyAlignment="1">
      <alignment horizontal="center" vertical="top" wrapText="1"/>
    </xf>
    <xf numFmtId="0" fontId="24" fillId="0" borderId="12" xfId="0" applyNumberFormat="1" applyFont="1" applyBorder="1" applyAlignment="1">
      <alignment horizontal="center" vertical="top" wrapText="1"/>
    </xf>
    <xf numFmtId="0" fontId="23" fillId="0" borderId="15" xfId="0" applyNumberFormat="1" applyFont="1" applyBorder="1" applyAlignment="1">
      <alignment horizontal="justify" vertical="top" wrapText="1"/>
    </xf>
    <xf numFmtId="2" fontId="23" fillId="0" borderId="15" xfId="0" applyNumberFormat="1" applyFont="1" applyBorder="1" applyAlignment="1">
      <alignment horizontal="center" vertical="top" wrapText="1"/>
    </xf>
    <xf numFmtId="2" fontId="23" fillId="24" borderId="15" xfId="0" applyNumberFormat="1" applyFont="1" applyFill="1" applyBorder="1" applyAlignment="1">
      <alignment horizontal="center" vertical="top" wrapText="1"/>
    </xf>
    <xf numFmtId="0" fontId="27" fillId="0" borderId="15" xfId="0" applyFont="1" applyBorder="1" applyAlignment="1">
      <alignment horizontal="center" vertical="top" wrapText="1"/>
    </xf>
    <xf numFmtId="0" fontId="27" fillId="24" borderId="15" xfId="0" applyFont="1" applyFill="1" applyBorder="1" applyAlignment="1">
      <alignment horizontal="center" vertical="top" wrapText="1"/>
    </xf>
    <xf numFmtId="0" fontId="27" fillId="0" borderId="15" xfId="0" applyNumberFormat="1" applyFont="1" applyBorder="1" applyAlignment="1">
      <alignment horizontal="center" vertical="top" wrapText="1"/>
    </xf>
    <xf numFmtId="10" fontId="23" fillId="0" borderId="12" xfId="0" applyNumberFormat="1" applyFont="1" applyBorder="1" applyAlignment="1">
      <alignment horizontal="center" vertical="top" wrapText="1"/>
    </xf>
    <xf numFmtId="0" fontId="23" fillId="0" borderId="17" xfId="0" applyNumberFormat="1" applyFont="1" applyBorder="1" applyAlignment="1">
      <alignment horizontal="center" vertical="top" wrapText="1"/>
    </xf>
    <xf numFmtId="0" fontId="23" fillId="24" borderId="17" xfId="0" applyFont="1" applyFill="1" applyBorder="1" applyAlignment="1">
      <alignment horizontal="justify" vertical="top" wrapText="1"/>
    </xf>
    <xf numFmtId="14" fontId="23" fillId="0" borderId="15" xfId="0" applyNumberFormat="1" applyFont="1" applyBorder="1" applyAlignment="1">
      <alignment horizontal="center" vertical="top" wrapText="1"/>
    </xf>
    <xf numFmtId="14" fontId="23" fillId="24" borderId="15" xfId="0" applyNumberFormat="1" applyFont="1" applyFill="1" applyBorder="1" applyAlignment="1">
      <alignment horizontal="center" vertical="top" wrapText="1"/>
    </xf>
    <xf numFmtId="9" fontId="23" fillId="0" borderId="15" xfId="0" applyNumberFormat="1" applyFont="1" applyBorder="1" applyAlignment="1">
      <alignment horizontal="center" vertical="top" wrapText="1"/>
    </xf>
    <xf numFmtId="2" fontId="23" fillId="24" borderId="15" xfId="0" applyNumberFormat="1" applyFont="1" applyFill="1" applyBorder="1" applyAlignment="1">
      <alignment horizontal="justify" vertical="top" wrapText="1"/>
    </xf>
    <xf numFmtId="2" fontId="24" fillId="0" borderId="22" xfId="0" applyNumberFormat="1" applyFont="1" applyBorder="1" applyAlignment="1">
      <alignment horizontal="justify" vertical="top" wrapText="1"/>
    </xf>
    <xf numFmtId="0" fontId="23" fillId="0" borderId="23" xfId="0" applyFont="1" applyBorder="1" applyAlignment="1">
      <alignment horizontal="justify" vertical="top" wrapText="1"/>
    </xf>
    <xf numFmtId="0" fontId="23" fillId="24" borderId="15" xfId="0" applyFont="1" applyFill="1" applyBorder="1" applyAlignment="1">
      <alignment horizontal="center" vertical="top" wrapText="1"/>
    </xf>
    <xf numFmtId="0" fontId="27" fillId="24" borderId="15" xfId="0" applyFont="1" applyFill="1" applyBorder="1" applyAlignment="1">
      <alignment horizontal="justify" vertical="top" wrapText="1"/>
    </xf>
    <xf numFmtId="2" fontId="24" fillId="0" borderId="24" xfId="0" applyNumberFormat="1" applyFont="1" applyBorder="1" applyAlignment="1">
      <alignment horizontal="justify" vertical="top" wrapText="1"/>
    </xf>
    <xf numFmtId="0" fontId="23" fillId="0" borderId="25" xfId="0" applyFont="1" applyBorder="1" applyAlignment="1">
      <alignment horizontal="justify" vertical="top" wrapText="1"/>
    </xf>
    <xf numFmtId="0" fontId="23" fillId="0" borderId="11" xfId="0" applyNumberFormat="1" applyFont="1" applyBorder="1" applyAlignment="1">
      <alignment horizontal="justify" vertical="top" wrapText="1"/>
    </xf>
    <xf numFmtId="2" fontId="23" fillId="24" borderId="11" xfId="0" applyNumberFormat="1" applyFont="1" applyFill="1" applyBorder="1" applyAlignment="1">
      <alignment horizontal="justify" vertical="top" wrapText="1"/>
    </xf>
    <xf numFmtId="0" fontId="22" fillId="0" borderId="12" xfId="0" applyNumberFormat="1" applyFont="1" applyBorder="1" applyAlignment="1">
      <alignment horizontal="justify" vertical="top" wrapText="1"/>
    </xf>
    <xf numFmtId="15" fontId="23" fillId="0" borderId="12" xfId="0" applyNumberFormat="1" applyFont="1" applyBorder="1" applyAlignment="1">
      <alignment horizontal="center" vertical="top" wrapText="1"/>
    </xf>
    <xf numFmtId="15" fontId="30" fillId="24" borderId="12" xfId="0" applyNumberFormat="1" applyFont="1" applyFill="1" applyBorder="1" applyAlignment="1">
      <alignment horizontal="center" vertical="top" wrapText="1"/>
    </xf>
    <xf numFmtId="9" fontId="23" fillId="0" borderId="12" xfId="0" applyNumberFormat="1" applyFont="1" applyBorder="1" applyAlignment="1">
      <alignment horizontal="center" vertical="top" wrapText="1"/>
    </xf>
    <xf numFmtId="0" fontId="28" fillId="24" borderId="12" xfId="0" applyFont="1" applyFill="1" applyBorder="1" applyAlignment="1">
      <alignment horizontal="justify" vertical="top" wrapText="1"/>
    </xf>
    <xf numFmtId="0" fontId="28" fillId="24" borderId="15" xfId="0" applyFont="1" applyFill="1" applyBorder="1" applyAlignment="1">
      <alignment horizontal="justify" vertical="top" wrapText="1"/>
    </xf>
    <xf numFmtId="0" fontId="31" fillId="24" borderId="11" xfId="0" applyFont="1" applyFill="1" applyBorder="1" applyAlignment="1">
      <alignment horizontal="center" vertical="top" wrapText="1"/>
    </xf>
    <xf numFmtId="9" fontId="27" fillId="0" borderId="11" xfId="0" applyNumberFormat="1" applyFont="1" applyBorder="1" applyAlignment="1">
      <alignment horizontal="center" vertical="top" wrapText="1"/>
    </xf>
    <xf numFmtId="0" fontId="28" fillId="24" borderId="11" xfId="0" applyFont="1" applyFill="1" applyBorder="1" applyAlignment="1">
      <alignment horizontal="justify" vertical="top" wrapText="1"/>
    </xf>
    <xf numFmtId="0" fontId="22" fillId="24" borderId="15" xfId="0" applyFont="1" applyFill="1" applyBorder="1" applyAlignment="1">
      <alignment horizontal="justify" vertical="top" wrapText="1"/>
    </xf>
    <xf numFmtId="0" fontId="30" fillId="24" borderId="17" xfId="0" applyFont="1" applyFill="1" applyBorder="1" applyAlignment="1">
      <alignment horizontal="center" vertical="top" wrapText="1"/>
    </xf>
    <xf numFmtId="0" fontId="27" fillId="24" borderId="11" xfId="0" applyFont="1" applyFill="1" applyBorder="1" applyAlignment="1">
      <alignment horizontal="justify" vertical="top" wrapText="1"/>
    </xf>
    <xf numFmtId="0" fontId="22" fillId="0" borderId="17" xfId="0" applyNumberFormat="1" applyFont="1" applyBorder="1" applyAlignment="1">
      <alignment horizontal="justify" vertical="top" wrapText="1"/>
    </xf>
    <xf numFmtId="2" fontId="22" fillId="0" borderId="17" xfId="0" applyNumberFormat="1" applyFont="1" applyBorder="1" applyAlignment="1">
      <alignment horizontal="center" vertical="top" wrapText="1"/>
    </xf>
    <xf numFmtId="194" fontId="22" fillId="24" borderId="17" xfId="0" applyNumberFormat="1" applyFont="1" applyFill="1" applyBorder="1" applyAlignment="1">
      <alignment horizontal="center" vertical="top" wrapText="1"/>
    </xf>
    <xf numFmtId="2" fontId="22" fillId="24" borderId="17" xfId="0" applyNumberFormat="1" applyFont="1" applyFill="1" applyBorder="1" applyAlignment="1">
      <alignment horizontal="center" vertical="top" wrapText="1"/>
    </xf>
    <xf numFmtId="2" fontId="22" fillId="24" borderId="17" xfId="0" applyNumberFormat="1" applyFont="1" applyFill="1" applyBorder="1" applyAlignment="1">
      <alignment horizontal="justify" vertical="top" wrapText="1"/>
    </xf>
    <xf numFmtId="2" fontId="22" fillId="0" borderId="13" xfId="0" applyNumberFormat="1" applyFont="1" applyBorder="1" applyAlignment="1">
      <alignment horizontal="center" vertical="top" wrapText="1"/>
    </xf>
    <xf numFmtId="2" fontId="22" fillId="0" borderId="0" xfId="0" applyNumberFormat="1" applyFont="1" applyBorder="1" applyAlignment="1">
      <alignment horizontal="center" vertical="top" wrapText="1"/>
    </xf>
    <xf numFmtId="0" fontId="25" fillId="0" borderId="18" xfId="0" applyNumberFormat="1" applyFont="1" applyBorder="1" applyAlignment="1">
      <alignment vertical="top" wrapText="1"/>
    </xf>
    <xf numFmtId="0" fontId="25" fillId="0" borderId="18" xfId="0" applyNumberFormat="1" applyFont="1" applyBorder="1" applyAlignment="1">
      <alignment horizontal="center" vertical="top" wrapText="1"/>
    </xf>
    <xf numFmtId="0" fontId="25" fillId="24" borderId="18" xfId="0" applyNumberFormat="1" applyFont="1" applyFill="1" applyBorder="1" applyAlignment="1">
      <alignment horizontal="justify" vertical="top" wrapText="1"/>
    </xf>
    <xf numFmtId="0" fontId="23" fillId="0" borderId="11" xfId="0" applyFont="1" applyBorder="1" applyAlignment="1">
      <alignment horizontal="left" vertical="top" wrapText="1"/>
    </xf>
    <xf numFmtId="2" fontId="23" fillId="0" borderId="14" xfId="0" applyNumberFormat="1" applyFont="1" applyBorder="1" applyAlignment="1">
      <alignment horizontal="justify" vertical="top" wrapText="1"/>
    </xf>
    <xf numFmtId="0" fontId="23" fillId="0" borderId="12" xfId="0" applyFont="1" applyBorder="1" applyAlignment="1">
      <alignment horizontal="left" vertical="top" wrapText="1"/>
    </xf>
    <xf numFmtId="0" fontId="23" fillId="24" borderId="15" xfId="0" applyFont="1" applyFill="1" applyBorder="1" applyAlignment="1">
      <alignment horizontal="justify" vertical="top" wrapText="1"/>
    </xf>
    <xf numFmtId="2" fontId="23" fillId="0" borderId="16" xfId="0" applyNumberFormat="1" applyFont="1" applyBorder="1" applyAlignment="1">
      <alignment horizontal="justify" vertical="top" wrapText="1"/>
    </xf>
    <xf numFmtId="0" fontId="23" fillId="0" borderId="11" xfId="0" applyFont="1" applyFill="1" applyBorder="1" applyAlignment="1">
      <alignment horizontal="center" vertical="top" wrapText="1"/>
    </xf>
    <xf numFmtId="0" fontId="22" fillId="24" borderId="17" xfId="0" applyFont="1" applyFill="1" applyBorder="1" applyAlignment="1">
      <alignment vertical="top" wrapText="1"/>
    </xf>
    <xf numFmtId="0" fontId="23" fillId="0" borderId="12" xfId="0" applyFont="1" applyFill="1" applyBorder="1" applyAlignment="1">
      <alignment horizontal="center" vertical="top" wrapText="1"/>
    </xf>
    <xf numFmtId="0" fontId="23" fillId="0" borderId="15" xfId="0" applyFont="1" applyFill="1" applyBorder="1" applyAlignment="1">
      <alignment horizontal="center" vertical="top" wrapText="1"/>
    </xf>
    <xf numFmtId="0" fontId="23" fillId="0" borderId="15" xfId="0" applyFont="1" applyBorder="1" applyAlignment="1">
      <alignment vertical="top" wrapText="1"/>
    </xf>
    <xf numFmtId="0" fontId="23" fillId="0" borderId="17" xfId="0" applyFont="1" applyBorder="1" applyAlignment="1">
      <alignment horizontal="justify" vertical="top" wrapText="1"/>
    </xf>
    <xf numFmtId="14" fontId="30" fillId="24" borderId="17" xfId="0" applyNumberFormat="1" applyFont="1" applyFill="1" applyBorder="1" applyAlignment="1">
      <alignment horizontal="center" vertical="top" wrapText="1"/>
    </xf>
    <xf numFmtId="14" fontId="23" fillId="24" borderId="17" xfId="0" applyNumberFormat="1" applyFont="1" applyFill="1" applyBorder="1" applyAlignment="1">
      <alignment horizontal="center" vertical="top" wrapText="1"/>
    </xf>
    <xf numFmtId="2" fontId="23" fillId="24" borderId="17" xfId="0" applyNumberFormat="1" applyFont="1" applyFill="1" applyBorder="1" applyAlignment="1">
      <alignment vertical="top" wrapText="1"/>
    </xf>
    <xf numFmtId="0" fontId="22" fillId="24" borderId="17" xfId="0" applyFont="1" applyFill="1" applyBorder="1" applyAlignment="1">
      <alignment horizontal="center" vertical="top" wrapText="1"/>
    </xf>
    <xf numFmtId="0" fontId="23" fillId="25" borderId="11" xfId="0" applyFont="1" applyFill="1" applyBorder="1" applyAlignment="1">
      <alignment horizontal="center" vertical="top" wrapText="1"/>
    </xf>
    <xf numFmtId="0" fontId="23" fillId="25" borderId="11" xfId="0" applyFont="1" applyFill="1" applyBorder="1" applyAlignment="1">
      <alignment horizontal="justify" vertical="top" wrapText="1"/>
    </xf>
    <xf numFmtId="2" fontId="23" fillId="25" borderId="11" xfId="0" applyNumberFormat="1" applyFont="1" applyFill="1" applyBorder="1" applyAlignment="1">
      <alignment horizontal="center" vertical="top" wrapText="1"/>
    </xf>
    <xf numFmtId="191" fontId="23" fillId="25" borderId="11" xfId="0" applyNumberFormat="1" applyFont="1" applyFill="1" applyBorder="1" applyAlignment="1">
      <alignment horizontal="center" vertical="top" wrapText="1"/>
    </xf>
    <xf numFmtId="2" fontId="25" fillId="24" borderId="11" xfId="0" applyNumberFormat="1" applyFont="1" applyFill="1" applyBorder="1" applyAlignment="1">
      <alignment horizontal="justify" vertical="top" wrapText="1"/>
    </xf>
    <xf numFmtId="0" fontId="23" fillId="25" borderId="15" xfId="0" applyFont="1" applyFill="1" applyBorder="1" applyAlignment="1">
      <alignment horizontal="center" vertical="top" wrapText="1"/>
    </xf>
    <xf numFmtId="0" fontId="23" fillId="25" borderId="15" xfId="0" applyFont="1" applyFill="1" applyBorder="1" applyAlignment="1">
      <alignment horizontal="justify" vertical="top" wrapText="1"/>
    </xf>
    <xf numFmtId="2" fontId="23" fillId="25" borderId="15" xfId="0" applyNumberFormat="1" applyFont="1" applyFill="1" applyBorder="1" applyAlignment="1">
      <alignment horizontal="center" vertical="top" wrapText="1"/>
    </xf>
    <xf numFmtId="191" fontId="23" fillId="25" borderId="15" xfId="0" applyNumberFormat="1" applyFont="1" applyFill="1" applyBorder="1" applyAlignment="1">
      <alignment horizontal="center" vertical="top" wrapText="1"/>
    </xf>
    <xf numFmtId="2" fontId="25" fillId="24" borderId="15" xfId="0" applyNumberFormat="1" applyFont="1" applyFill="1" applyBorder="1" applyAlignment="1">
      <alignment horizontal="justify" vertical="top" wrapText="1"/>
    </xf>
    <xf numFmtId="191" fontId="23" fillId="0" borderId="11" xfId="0" applyNumberFormat="1" applyFont="1" applyBorder="1" applyAlignment="1">
      <alignment horizontal="center" vertical="top" wrapText="1"/>
    </xf>
    <xf numFmtId="0" fontId="23" fillId="0" borderId="15" xfId="0" applyFont="1" applyBorder="1" applyAlignment="1">
      <alignment horizontal="justify" vertical="top" wrapText="1"/>
    </xf>
    <xf numFmtId="0" fontId="30" fillId="24" borderId="15" xfId="0" applyFont="1" applyFill="1" applyBorder="1" applyAlignment="1">
      <alignment horizontal="center" vertical="top" wrapText="1"/>
    </xf>
    <xf numFmtId="191" fontId="23" fillId="0" borderId="15" xfId="0" applyNumberFormat="1" applyFont="1" applyBorder="1" applyAlignment="1">
      <alignment horizontal="center" vertical="top" wrapText="1"/>
    </xf>
    <xf numFmtId="0" fontId="25" fillId="0" borderId="17" xfId="0" applyFont="1" applyBorder="1" applyAlignment="1">
      <alignment horizontal="justify" vertical="top" wrapText="1"/>
    </xf>
    <xf numFmtId="2" fontId="23" fillId="0" borderId="17" xfId="0" applyNumberFormat="1" applyFont="1" applyFill="1" applyBorder="1" applyAlignment="1">
      <alignment horizontal="center" vertical="top" wrapText="1"/>
    </xf>
    <xf numFmtId="0" fontId="23" fillId="0" borderId="17" xfId="0" applyFont="1" applyFill="1" applyBorder="1" applyAlignment="1">
      <alignment vertical="top" wrapText="1"/>
    </xf>
    <xf numFmtId="0" fontId="30" fillId="0" borderId="17" xfId="0" applyFont="1" applyFill="1" applyBorder="1" applyAlignment="1">
      <alignment horizontal="center" vertical="top" wrapText="1"/>
    </xf>
    <xf numFmtId="2" fontId="25" fillId="24" borderId="17" xfId="0" applyNumberFormat="1" applyFont="1" applyFill="1" applyBorder="1" applyAlignment="1">
      <alignment horizontal="justify" vertical="top" wrapText="1"/>
    </xf>
    <xf numFmtId="2" fontId="23" fillId="0" borderId="11" xfId="0" applyNumberFormat="1" applyFont="1" applyFill="1" applyBorder="1" applyAlignment="1">
      <alignment horizontal="center" vertical="top" wrapText="1"/>
    </xf>
    <xf numFmtId="2" fontId="23" fillId="0" borderId="12" xfId="0" applyNumberFormat="1" applyFont="1" applyFill="1" applyBorder="1" applyAlignment="1">
      <alignment horizontal="center" vertical="top" wrapText="1"/>
    </xf>
    <xf numFmtId="0" fontId="23" fillId="0" borderId="11" xfId="0" applyFont="1" applyFill="1" applyBorder="1" applyAlignment="1">
      <alignment vertical="top" wrapText="1"/>
    </xf>
    <xf numFmtId="192" fontId="23" fillId="0" borderId="12" xfId="0" applyNumberFormat="1" applyFont="1" applyBorder="1" applyAlignment="1">
      <alignment horizontal="center" vertical="top" wrapText="1"/>
    </xf>
    <xf numFmtId="2" fontId="22" fillId="0" borderId="12" xfId="0" applyNumberFormat="1" applyFont="1" applyFill="1" applyBorder="1" applyAlignment="1">
      <alignment horizontal="center" vertical="top" wrapText="1"/>
    </xf>
    <xf numFmtId="0" fontId="23" fillId="0" borderId="12" xfId="0" applyFont="1" applyFill="1" applyBorder="1" applyAlignment="1">
      <alignment vertical="top" wrapText="1"/>
    </xf>
    <xf numFmtId="2" fontId="25" fillId="24" borderId="12" xfId="0" applyNumberFormat="1" applyFont="1" applyFill="1" applyBorder="1" applyAlignment="1">
      <alignment horizontal="justify" vertical="top" wrapText="1"/>
    </xf>
    <xf numFmtId="2" fontId="23" fillId="0" borderId="15" xfId="0" applyNumberFormat="1" applyFont="1" applyFill="1" applyBorder="1" applyAlignment="1">
      <alignment horizontal="center" vertical="top" wrapText="1"/>
    </xf>
    <xf numFmtId="2" fontId="22" fillId="0" borderId="15" xfId="0" applyNumberFormat="1" applyFont="1" applyFill="1" applyBorder="1" applyAlignment="1">
      <alignment horizontal="center" vertical="top" wrapText="1"/>
    </xf>
    <xf numFmtId="0" fontId="23" fillId="0" borderId="15" xfId="0" applyFont="1" applyFill="1" applyBorder="1" applyAlignment="1">
      <alignment vertical="top" wrapText="1"/>
    </xf>
    <xf numFmtId="2" fontId="22" fillId="0" borderId="17" xfId="0" applyNumberFormat="1"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0" xfId="0" applyFont="1" applyAlignment="1">
      <alignment horizontal="center" vertical="top" wrapText="1"/>
    </xf>
    <xf numFmtId="0" fontId="23" fillId="0" borderId="17" xfId="0" applyFont="1" applyFill="1" applyBorder="1" applyAlignment="1">
      <alignment horizontal="center" vertical="top" wrapText="1"/>
    </xf>
    <xf numFmtId="0" fontId="22" fillId="0" borderId="10" xfId="0" applyFont="1" applyBorder="1" applyAlignment="1">
      <alignment horizontal="center" vertical="top" wrapText="1"/>
    </xf>
    <xf numFmtId="0" fontId="22" fillId="0" borderId="10" xfId="0" applyNumberFormat="1" applyFont="1" applyBorder="1" applyAlignment="1">
      <alignment horizontal="justify" vertical="top" wrapText="1"/>
    </xf>
    <xf numFmtId="0" fontId="22" fillId="0" borderId="10" xfId="0" applyNumberFormat="1" applyFont="1" applyBorder="1" applyAlignment="1">
      <alignment horizontal="center" vertical="top" wrapText="1"/>
    </xf>
    <xf numFmtId="2" fontId="22" fillId="24" borderId="10" xfId="0" applyNumberFormat="1" applyFont="1" applyFill="1" applyBorder="1" applyAlignment="1">
      <alignment horizontal="center" vertical="top" wrapText="1"/>
    </xf>
    <xf numFmtId="0" fontId="22" fillId="24" borderId="10" xfId="0" applyFont="1" applyFill="1" applyBorder="1" applyAlignment="1">
      <alignment horizontal="center" vertical="top" wrapText="1"/>
    </xf>
    <xf numFmtId="2" fontId="22" fillId="0" borderId="10" xfId="0" applyNumberFormat="1" applyFont="1" applyBorder="1" applyAlignment="1">
      <alignment horizontal="center" vertical="top" wrapText="1"/>
    </xf>
    <xf numFmtId="2" fontId="22" fillId="24" borderId="10" xfId="0" applyNumberFormat="1" applyFont="1" applyFill="1" applyBorder="1" applyAlignment="1">
      <alignment horizontal="justify" vertical="top" wrapText="1"/>
    </xf>
    <xf numFmtId="1" fontId="22" fillId="0" borderId="17" xfId="0" applyNumberFormat="1" applyFont="1" applyFill="1" applyBorder="1" applyAlignment="1">
      <alignment horizontal="center" vertical="top" wrapText="1"/>
    </xf>
    <xf numFmtId="0" fontId="23" fillId="0" borderId="11" xfId="0" applyFont="1" applyFill="1" applyBorder="1" applyAlignment="1">
      <alignment horizontal="justify" vertical="top" wrapText="1"/>
    </xf>
    <xf numFmtId="0" fontId="23" fillId="0" borderId="12" xfId="0" applyFont="1" applyFill="1" applyBorder="1" applyAlignment="1">
      <alignment horizontal="justify" vertical="top" wrapText="1"/>
    </xf>
    <xf numFmtId="2" fontId="23" fillId="24" borderId="19" xfId="0" applyNumberFormat="1" applyFont="1" applyFill="1" applyBorder="1" applyAlignment="1">
      <alignment horizontal="center" vertical="top" wrapText="1"/>
    </xf>
    <xf numFmtId="2" fontId="23" fillId="0" borderId="19" xfId="0" applyNumberFormat="1" applyFont="1" applyFill="1" applyBorder="1" applyAlignment="1">
      <alignment horizontal="center" vertical="top" wrapText="1"/>
    </xf>
    <xf numFmtId="2" fontId="23" fillId="0" borderId="16" xfId="0" applyNumberFormat="1" applyFont="1" applyFill="1" applyBorder="1" applyAlignment="1">
      <alignment horizontal="center" vertical="top" wrapText="1"/>
    </xf>
    <xf numFmtId="0" fontId="23" fillId="0" borderId="16" xfId="0" applyFont="1" applyFill="1" applyBorder="1" applyAlignment="1">
      <alignment horizontal="justify" vertical="top" wrapText="1"/>
    </xf>
    <xf numFmtId="0" fontId="23" fillId="0" borderId="16" xfId="0" applyFont="1" applyFill="1" applyBorder="1" applyAlignment="1">
      <alignment horizontal="center" vertical="top" wrapText="1"/>
    </xf>
    <xf numFmtId="0" fontId="23" fillId="0" borderId="17" xfId="0" applyFont="1" applyFill="1" applyBorder="1" applyAlignment="1">
      <alignment horizontal="justify" vertical="top" wrapText="1"/>
    </xf>
    <xf numFmtId="0" fontId="30" fillId="0" borderId="12" xfId="0" applyFont="1" applyFill="1" applyBorder="1" applyAlignment="1">
      <alignment horizontal="center" vertical="top" wrapText="1"/>
    </xf>
    <xf numFmtId="15" fontId="23" fillId="0" borderId="12" xfId="0" applyNumberFormat="1" applyFont="1" applyFill="1" applyBorder="1" applyAlignment="1">
      <alignment horizontal="center" vertical="top" wrapText="1"/>
    </xf>
    <xf numFmtId="14" fontId="23" fillId="0" borderId="15" xfId="0" applyNumberFormat="1" applyFont="1" applyFill="1" applyBorder="1" applyAlignment="1">
      <alignment horizontal="justify" vertical="top" wrapText="1"/>
    </xf>
    <xf numFmtId="0" fontId="23" fillId="0" borderId="15" xfId="0" applyFont="1" applyFill="1" applyBorder="1" applyAlignment="1">
      <alignment horizontal="justify" vertical="top" wrapText="1"/>
    </xf>
    <xf numFmtId="15" fontId="23" fillId="0" borderId="12" xfId="0" applyNumberFormat="1"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2" fillId="0" borderId="11" xfId="0" applyFont="1" applyFill="1" applyBorder="1" applyAlignment="1">
      <alignment horizontal="justify" vertical="top" wrapText="1"/>
    </xf>
    <xf numFmtId="2" fontId="22" fillId="0" borderId="17" xfId="0" applyNumberFormat="1" applyFont="1" applyFill="1" applyBorder="1" applyAlignment="1">
      <alignment horizontal="left" vertical="top" wrapText="1"/>
    </xf>
    <xf numFmtId="2" fontId="25" fillId="24" borderId="18" xfId="0" applyNumberFormat="1" applyFont="1" applyFill="1" applyBorder="1" applyAlignment="1">
      <alignment horizontal="center" vertical="top" wrapText="1"/>
    </xf>
    <xf numFmtId="0" fontId="25" fillId="24" borderId="18" xfId="0" applyNumberFormat="1" applyFont="1" applyFill="1" applyBorder="1" applyAlignment="1">
      <alignment horizontal="center" vertical="top" wrapText="1"/>
    </xf>
    <xf numFmtId="0" fontId="25" fillId="0" borderId="18" xfId="0" applyNumberFormat="1" applyFont="1" applyFill="1" applyBorder="1" applyAlignment="1">
      <alignment vertical="top" wrapText="1"/>
    </xf>
    <xf numFmtId="2" fontId="23" fillId="0" borderId="12" xfId="0" applyNumberFormat="1" applyFont="1" applyFill="1" applyBorder="1" applyAlignment="1">
      <alignment vertical="top" wrapText="1"/>
    </xf>
    <xf numFmtId="0" fontId="22" fillId="24" borderId="17"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0" xfId="0" applyFont="1" applyFill="1" applyAlignment="1">
      <alignment horizontal="center" vertical="top" wrapText="1"/>
    </xf>
    <xf numFmtId="2" fontId="22" fillId="0" borderId="10" xfId="0" applyNumberFormat="1"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11" xfId="0" applyFont="1" applyBorder="1" applyAlignment="1">
      <alignment horizontal="center" vertical="top" wrapText="1"/>
    </xf>
    <xf numFmtId="0" fontId="22" fillId="0" borderId="15" xfId="0" applyFont="1" applyBorder="1" applyAlignment="1">
      <alignment horizontal="center" vertical="top" wrapText="1"/>
    </xf>
    <xf numFmtId="0" fontId="22" fillId="0" borderId="15" xfId="0" applyNumberFormat="1" applyFont="1" applyBorder="1" applyAlignment="1">
      <alignment horizontal="center" vertical="top" wrapText="1"/>
    </xf>
    <xf numFmtId="2" fontId="22" fillId="24" borderId="11" xfId="0" applyNumberFormat="1" applyFont="1" applyFill="1" applyBorder="1" applyAlignment="1">
      <alignment horizontal="center" vertical="top" wrapText="1"/>
    </xf>
    <xf numFmtId="0" fontId="22" fillId="0" borderId="11" xfId="0" applyFont="1" applyFill="1" applyBorder="1" applyAlignment="1">
      <alignment horizontal="center" vertical="top" wrapText="1"/>
    </xf>
    <xf numFmtId="2" fontId="22" fillId="0" borderId="15" xfId="0" applyNumberFormat="1" applyFont="1" applyBorder="1" applyAlignment="1">
      <alignment horizontal="center" vertical="top" wrapText="1"/>
    </xf>
    <xf numFmtId="0" fontId="22" fillId="24" borderId="11" xfId="0" applyFont="1" applyFill="1" applyBorder="1" applyAlignment="1">
      <alignment horizontal="center" vertical="top" wrapText="1"/>
    </xf>
    <xf numFmtId="0" fontId="22" fillId="0" borderId="11" xfId="0" applyNumberFormat="1" applyFont="1" applyBorder="1" applyAlignment="1">
      <alignment horizontal="justify" vertical="top" wrapText="1"/>
    </xf>
    <xf numFmtId="0" fontId="22" fillId="0" borderId="11" xfId="0" applyFont="1" applyBorder="1" applyAlignment="1">
      <alignment horizontal="justify" vertical="top" wrapText="1"/>
    </xf>
    <xf numFmtId="0" fontId="22" fillId="24" borderId="11" xfId="0" applyFont="1" applyFill="1" applyBorder="1" applyAlignment="1">
      <alignment horizontal="justify" vertical="top" wrapText="1"/>
    </xf>
    <xf numFmtId="0" fontId="22" fillId="24" borderId="17" xfId="0" applyFont="1" applyFill="1" applyBorder="1" applyAlignment="1">
      <alignment horizontal="justify" vertical="top" wrapText="1"/>
    </xf>
    <xf numFmtId="2" fontId="26" fillId="0" borderId="16" xfId="0" applyNumberFormat="1" applyFont="1" applyBorder="1" applyAlignment="1">
      <alignment horizontal="justify" vertical="top" wrapText="1"/>
    </xf>
    <xf numFmtId="0" fontId="22" fillId="0" borderId="0" xfId="0" applyFont="1" applyAlignment="1">
      <alignment horizontal="justify" vertical="top" wrapText="1"/>
    </xf>
    <xf numFmtId="0" fontId="28" fillId="0" borderId="17" xfId="0" applyFont="1" applyBorder="1" applyAlignment="1">
      <alignment horizontal="center" vertical="top" wrapText="1"/>
    </xf>
    <xf numFmtId="9" fontId="28" fillId="0" borderId="17" xfId="0" applyNumberFormat="1" applyFont="1" applyBorder="1" applyAlignment="1">
      <alignment horizontal="center" vertical="top" wrapText="1"/>
    </xf>
    <xf numFmtId="2" fontId="26" fillId="0" borderId="14" xfId="0" applyNumberFormat="1" applyFont="1" applyBorder="1" applyAlignment="1">
      <alignment horizontal="justify" vertical="top" wrapText="1"/>
    </xf>
    <xf numFmtId="0" fontId="22" fillId="0" borderId="0" xfId="0" applyFont="1" applyBorder="1" applyAlignment="1">
      <alignment horizontal="justify" vertical="top" wrapText="1"/>
    </xf>
    <xf numFmtId="0" fontId="22" fillId="0" borderId="15" xfId="0" applyNumberFormat="1" applyFont="1" applyBorder="1" applyAlignment="1">
      <alignment horizontal="justify" vertical="top" wrapText="1"/>
    </xf>
    <xf numFmtId="0" fontId="28" fillId="0" borderId="15" xfId="0" applyFont="1" applyBorder="1" applyAlignment="1">
      <alignment horizontal="center" vertical="top" wrapText="1"/>
    </xf>
    <xf numFmtId="0" fontId="28" fillId="24" borderId="15" xfId="0" applyFont="1" applyFill="1" applyBorder="1" applyAlignment="1">
      <alignment horizontal="center" vertical="top" wrapText="1"/>
    </xf>
    <xf numFmtId="2" fontId="23" fillId="25" borderId="17" xfId="0" applyNumberFormat="1" applyFont="1" applyFill="1" applyBorder="1" applyAlignment="1">
      <alignment horizontal="justify" vertical="top" wrapText="1"/>
    </xf>
    <xf numFmtId="0" fontId="22" fillId="0" borderId="11" xfId="0" applyNumberFormat="1" applyFont="1" applyBorder="1" applyAlignment="1">
      <alignment horizontal="center" vertical="top" wrapText="1"/>
    </xf>
    <xf numFmtId="0" fontId="32" fillId="0" borderId="0" xfId="0" applyFont="1" applyAlignment="1">
      <alignment horizontal="center" vertical="top"/>
    </xf>
    <xf numFmtId="0" fontId="34" fillId="0" borderId="11" xfId="0" applyFont="1" applyBorder="1" applyAlignment="1">
      <alignment horizontal="center" vertical="top" wrapText="1"/>
    </xf>
    <xf numFmtId="0" fontId="34" fillId="0" borderId="11" xfId="0" applyFont="1" applyBorder="1" applyAlignment="1">
      <alignment horizontal="left" vertical="top" wrapText="1"/>
    </xf>
    <xf numFmtId="0" fontId="26" fillId="0" borderId="17" xfId="0" applyFont="1" applyBorder="1" applyAlignment="1">
      <alignment horizontal="center" vertical="top" wrapText="1"/>
    </xf>
    <xf numFmtId="0" fontId="26" fillId="0" borderId="17" xfId="0" applyNumberFormat="1" applyFont="1" applyBorder="1" applyAlignment="1">
      <alignment horizontal="justify" vertical="top" wrapText="1"/>
    </xf>
    <xf numFmtId="2" fontId="26" fillId="0" borderId="17" xfId="0" applyNumberFormat="1" applyFont="1" applyBorder="1" applyAlignment="1">
      <alignment horizontal="center" vertical="top" wrapText="1"/>
    </xf>
    <xf numFmtId="2" fontId="26" fillId="24" borderId="17" xfId="0" applyNumberFormat="1" applyFont="1" applyFill="1" applyBorder="1" applyAlignment="1">
      <alignment horizontal="center" vertical="top" wrapText="1"/>
    </xf>
    <xf numFmtId="2" fontId="26" fillId="0" borderId="17" xfId="0" applyNumberFormat="1" applyFont="1" applyFill="1" applyBorder="1" applyAlignment="1">
      <alignment horizontal="center" vertical="top" wrapText="1"/>
    </xf>
    <xf numFmtId="0" fontId="26" fillId="0" borderId="17" xfId="0" applyFont="1" applyFill="1" applyBorder="1" applyAlignment="1">
      <alignment horizontal="center" vertical="top" wrapText="1"/>
    </xf>
    <xf numFmtId="0" fontId="26" fillId="0" borderId="17" xfId="0" applyNumberFormat="1" applyFont="1" applyBorder="1" applyAlignment="1">
      <alignment horizontal="center" vertical="top" wrapText="1"/>
    </xf>
    <xf numFmtId="0" fontId="26" fillId="0" borderId="0" xfId="0" applyFont="1" applyAlignment="1">
      <alignment horizontal="center" vertical="top" wrapText="1"/>
    </xf>
    <xf numFmtId="0" fontId="26" fillId="0" borderId="0" xfId="0" applyFont="1" applyAlignment="1">
      <alignment vertical="top" wrapText="1"/>
    </xf>
    <xf numFmtId="0" fontId="24" fillId="0" borderId="11" xfId="0" applyFont="1" applyBorder="1" applyAlignment="1">
      <alignment horizontal="center" vertical="top" wrapText="1"/>
    </xf>
    <xf numFmtId="0" fontId="24" fillId="0" borderId="11" xfId="0" applyNumberFormat="1" applyFont="1" applyBorder="1" applyAlignment="1">
      <alignment horizontal="justify" vertical="top" wrapText="1"/>
    </xf>
    <xf numFmtId="2" fontId="24" fillId="0" borderId="11" xfId="0" applyNumberFormat="1" applyFont="1" applyBorder="1" applyAlignment="1">
      <alignment horizontal="center" vertical="top" wrapText="1"/>
    </xf>
    <xf numFmtId="2" fontId="24" fillId="24" borderId="11" xfId="0" applyNumberFormat="1" applyFont="1" applyFill="1" applyBorder="1" applyAlignment="1">
      <alignment horizontal="center" vertical="top" wrapText="1"/>
    </xf>
    <xf numFmtId="2" fontId="24" fillId="0" borderId="11" xfId="0" applyNumberFormat="1" applyFont="1" applyFill="1" applyBorder="1" applyAlignment="1">
      <alignment horizontal="center" vertical="top" wrapText="1"/>
    </xf>
    <xf numFmtId="2" fontId="24" fillId="0" borderId="17" xfId="0" applyNumberFormat="1" applyFont="1" applyFill="1" applyBorder="1" applyAlignment="1">
      <alignment horizontal="center" vertical="top" wrapText="1"/>
    </xf>
    <xf numFmtId="0" fontId="24" fillId="0" borderId="11" xfId="0" applyFont="1" applyFill="1" applyBorder="1" applyAlignment="1">
      <alignment horizontal="center" vertical="top" wrapText="1"/>
    </xf>
    <xf numFmtId="0" fontId="24" fillId="0" borderId="11" xfId="0" applyNumberFormat="1" applyFont="1" applyBorder="1" applyAlignment="1">
      <alignment horizontal="center" vertical="top" wrapText="1"/>
    </xf>
    <xf numFmtId="2" fontId="33" fillId="24" borderId="11" xfId="0" applyNumberFormat="1" applyFont="1" applyFill="1" applyBorder="1" applyAlignment="1">
      <alignment horizontal="justify" vertical="top" wrapText="1"/>
    </xf>
    <xf numFmtId="0" fontId="24" fillId="0" borderId="12" xfId="0" applyFont="1" applyBorder="1" applyAlignment="1">
      <alignment horizontal="center" vertical="top" wrapText="1"/>
    </xf>
    <xf numFmtId="0" fontId="24" fillId="0" borderId="12" xfId="0" applyNumberFormat="1" applyFont="1" applyBorder="1" applyAlignment="1">
      <alignment horizontal="justify" vertical="top" wrapText="1"/>
    </xf>
    <xf numFmtId="2" fontId="24" fillId="0" borderId="12" xfId="0" applyNumberFormat="1" applyFont="1" applyBorder="1" applyAlignment="1">
      <alignment horizontal="center" vertical="top" wrapText="1"/>
    </xf>
    <xf numFmtId="2" fontId="24" fillId="24" borderId="12" xfId="0" applyNumberFormat="1" applyFont="1" applyFill="1" applyBorder="1" applyAlignment="1">
      <alignment horizontal="center" vertical="top" wrapText="1"/>
    </xf>
    <xf numFmtId="2" fontId="24" fillId="0" borderId="12" xfId="0" applyNumberFormat="1" applyFont="1" applyFill="1" applyBorder="1" applyAlignment="1">
      <alignment horizontal="center" vertical="top" wrapText="1"/>
    </xf>
    <xf numFmtId="0" fontId="24" fillId="0" borderId="12" xfId="0" applyFont="1" applyFill="1" applyBorder="1" applyAlignment="1">
      <alignment horizontal="center" vertical="top" wrapText="1"/>
    </xf>
    <xf numFmtId="2" fontId="33" fillId="24" borderId="12" xfId="0" applyNumberFormat="1" applyFont="1" applyFill="1" applyBorder="1" applyAlignment="1">
      <alignment horizontal="justify" vertical="top" wrapText="1"/>
    </xf>
    <xf numFmtId="0" fontId="24" fillId="0" borderId="15" xfId="0" applyFont="1" applyBorder="1" applyAlignment="1">
      <alignment horizontal="center" vertical="top" wrapText="1"/>
    </xf>
    <xf numFmtId="0" fontId="24" fillId="0" borderId="15" xfId="0" applyNumberFormat="1" applyFont="1" applyBorder="1" applyAlignment="1">
      <alignment horizontal="justify" vertical="top" wrapText="1"/>
    </xf>
    <xf numFmtId="2" fontId="24" fillId="0" borderId="15" xfId="0" applyNumberFormat="1" applyFont="1" applyBorder="1" applyAlignment="1">
      <alignment horizontal="center" vertical="top" wrapText="1"/>
    </xf>
    <xf numFmtId="2" fontId="24" fillId="24" borderId="15" xfId="0" applyNumberFormat="1" applyFont="1" applyFill="1" applyBorder="1" applyAlignment="1">
      <alignment horizontal="center" vertical="top" wrapText="1"/>
    </xf>
    <xf numFmtId="2" fontId="24" fillId="0" borderId="15" xfId="0" applyNumberFormat="1" applyFont="1" applyFill="1" applyBorder="1" applyAlignment="1">
      <alignment horizontal="center" vertical="top" wrapText="1"/>
    </xf>
    <xf numFmtId="0" fontId="24" fillId="0" borderId="15" xfId="0" applyFont="1" applyFill="1" applyBorder="1" applyAlignment="1">
      <alignment horizontal="center" vertical="top" wrapText="1"/>
    </xf>
    <xf numFmtId="2" fontId="34" fillId="0" borderId="12" xfId="0" applyNumberFormat="1" applyFont="1" applyFill="1" applyBorder="1" applyAlignment="1">
      <alignment horizontal="center" vertical="top" wrapText="1"/>
    </xf>
    <xf numFmtId="2" fontId="34" fillId="0" borderId="15" xfId="0" applyNumberFormat="1" applyFont="1" applyFill="1" applyBorder="1" applyAlignment="1">
      <alignment horizontal="center" vertical="top" wrapText="1"/>
    </xf>
    <xf numFmtId="0" fontId="24" fillId="0" borderId="15" xfId="0" applyNumberFormat="1" applyFont="1" applyBorder="1" applyAlignment="1">
      <alignment horizontal="center" vertical="top" wrapText="1"/>
    </xf>
    <xf numFmtId="2" fontId="33" fillId="24" borderId="15" xfId="0" applyNumberFormat="1" applyFont="1" applyFill="1" applyBorder="1" applyAlignment="1">
      <alignment horizontal="justify" vertical="top" wrapText="1"/>
    </xf>
    <xf numFmtId="2" fontId="34" fillId="24" borderId="11" xfId="0" applyNumberFormat="1" applyFont="1" applyFill="1" applyBorder="1" applyAlignment="1">
      <alignment horizontal="center" vertical="top" wrapText="1"/>
    </xf>
    <xf numFmtId="0" fontId="36" fillId="24" borderId="11" xfId="0" applyFont="1" applyFill="1" applyBorder="1" applyAlignment="1">
      <alignment horizontal="center" vertical="top" wrapText="1"/>
    </xf>
    <xf numFmtId="2" fontId="34" fillId="0" borderId="11" xfId="0" applyNumberFormat="1" applyFont="1" applyBorder="1" applyAlignment="1">
      <alignment horizontal="center" vertical="top" wrapText="1"/>
    </xf>
    <xf numFmtId="0" fontId="34" fillId="24" borderId="11" xfId="0" applyFont="1" applyFill="1" applyBorder="1" applyAlignment="1">
      <alignment horizontal="center" vertical="top" wrapText="1"/>
    </xf>
    <xf numFmtId="2" fontId="34" fillId="0" borderId="11" xfId="0" applyNumberFormat="1" applyFont="1" applyFill="1" applyBorder="1" applyAlignment="1">
      <alignment horizontal="center" vertical="top" wrapText="1"/>
    </xf>
    <xf numFmtId="0" fontId="34" fillId="0" borderId="11" xfId="0" applyFont="1" applyFill="1" applyBorder="1" applyAlignment="1">
      <alignment horizontal="center" vertical="top" wrapText="1"/>
    </xf>
    <xf numFmtId="9" fontId="34" fillId="0" borderId="11" xfId="0" applyNumberFormat="1" applyFont="1" applyBorder="1" applyAlignment="1">
      <alignment horizontal="center" vertical="top" wrapText="1"/>
    </xf>
    <xf numFmtId="0" fontId="34" fillId="24" borderId="11" xfId="0" applyFont="1" applyFill="1" applyBorder="1" applyAlignment="1">
      <alignment horizontal="justify" vertical="top" wrapText="1"/>
    </xf>
    <xf numFmtId="2" fontId="34" fillId="0" borderId="14" xfId="0" applyNumberFormat="1" applyFont="1" applyBorder="1" applyAlignment="1">
      <alignment horizontal="justify" vertical="top" wrapText="1"/>
    </xf>
    <xf numFmtId="0" fontId="34" fillId="0" borderId="0" xfId="0" applyFont="1" applyAlignment="1">
      <alignment vertical="top" wrapText="1"/>
    </xf>
    <xf numFmtId="0" fontId="34" fillId="0" borderId="12" xfId="0" applyFont="1" applyBorder="1" applyAlignment="1">
      <alignment horizontal="center" vertical="top" wrapText="1"/>
    </xf>
    <xf numFmtId="0" fontId="34" fillId="0" borderId="12" xfId="0" applyFont="1" applyBorder="1" applyAlignment="1">
      <alignment horizontal="left" vertical="top" wrapText="1"/>
    </xf>
    <xf numFmtId="2" fontId="34" fillId="24" borderId="12" xfId="0" applyNumberFormat="1" applyFont="1" applyFill="1" applyBorder="1" applyAlignment="1">
      <alignment horizontal="center" vertical="top" wrapText="1"/>
    </xf>
    <xf numFmtId="0" fontId="34" fillId="24" borderId="12" xfId="0" applyFont="1" applyFill="1" applyBorder="1" applyAlignment="1">
      <alignment horizontal="center" vertical="top" wrapText="1"/>
    </xf>
    <xf numFmtId="2" fontId="34" fillId="0" borderId="12" xfId="0" applyNumberFormat="1" applyFont="1" applyBorder="1" applyAlignment="1">
      <alignment horizontal="center" vertical="top" wrapText="1"/>
    </xf>
    <xf numFmtId="2" fontId="34" fillId="0" borderId="12" xfId="0" applyNumberFormat="1" applyFont="1" applyFill="1" applyBorder="1" applyAlignment="1">
      <alignment vertical="top" wrapText="1"/>
    </xf>
    <xf numFmtId="0" fontId="34" fillId="0" borderId="12" xfId="0" applyFont="1" applyFill="1" applyBorder="1" applyAlignment="1">
      <alignment horizontal="center" vertical="top" wrapText="1"/>
    </xf>
    <xf numFmtId="0" fontId="34" fillId="0" borderId="12" xfId="0" applyNumberFormat="1" applyFont="1" applyBorder="1" applyAlignment="1">
      <alignment horizontal="center" vertical="top" wrapText="1"/>
    </xf>
    <xf numFmtId="0" fontId="34" fillId="24" borderId="15" xfId="0" applyFont="1" applyFill="1" applyBorder="1" applyAlignment="1">
      <alignment horizontal="justify" vertical="top" wrapText="1"/>
    </xf>
    <xf numFmtId="2" fontId="34" fillId="0" borderId="16" xfId="0" applyNumberFormat="1" applyFont="1" applyBorder="1" applyAlignment="1">
      <alignment horizontal="justify" vertical="top" wrapText="1"/>
    </xf>
    <xf numFmtId="0" fontId="35" fillId="24" borderId="17" xfId="0" applyFont="1" applyFill="1" applyBorder="1" applyAlignment="1">
      <alignment vertical="top" wrapText="1"/>
    </xf>
    <xf numFmtId="0" fontId="34" fillId="0" borderId="0" xfId="0" applyFont="1" applyAlignment="1">
      <alignment horizontal="center" vertical="top" wrapText="1"/>
    </xf>
    <xf numFmtId="0" fontId="36" fillId="0" borderId="12" xfId="0" applyFont="1" applyFill="1" applyBorder="1" applyAlignment="1">
      <alignment horizontal="center" vertical="top" wrapText="1"/>
    </xf>
    <xf numFmtId="0" fontId="34" fillId="0" borderId="12" xfId="0" applyFont="1" applyBorder="1" applyAlignment="1">
      <alignment vertical="top" wrapText="1"/>
    </xf>
    <xf numFmtId="0" fontId="34" fillId="0" borderId="15" xfId="0" applyFont="1" applyFill="1" applyBorder="1" applyAlignment="1">
      <alignment horizontal="center" vertical="top" wrapText="1"/>
    </xf>
    <xf numFmtId="0" fontId="34" fillId="0" borderId="15" xfId="0" applyFont="1" applyBorder="1" applyAlignment="1">
      <alignment vertical="top" wrapText="1"/>
    </xf>
    <xf numFmtId="0" fontId="34" fillId="0" borderId="15" xfId="0" applyFont="1" applyBorder="1" applyAlignment="1">
      <alignment horizontal="center" vertical="top" wrapText="1"/>
    </xf>
    <xf numFmtId="2" fontId="34" fillId="24" borderId="15" xfId="0" applyNumberFormat="1" applyFont="1" applyFill="1" applyBorder="1" applyAlignment="1">
      <alignment horizontal="center" vertical="top" wrapText="1"/>
    </xf>
    <xf numFmtId="0" fontId="34" fillId="24" borderId="15" xfId="0" applyFont="1" applyFill="1" applyBorder="1" applyAlignment="1">
      <alignment horizontal="center" vertical="top" wrapText="1"/>
    </xf>
    <xf numFmtId="2" fontId="34" fillId="0" borderId="15" xfId="0" applyNumberFormat="1" applyFont="1" applyBorder="1" applyAlignment="1">
      <alignment horizontal="center" vertical="top" wrapText="1"/>
    </xf>
    <xf numFmtId="0" fontId="34" fillId="0" borderId="15" xfId="0" applyNumberFormat="1" applyFont="1" applyBorder="1" applyAlignment="1">
      <alignment horizontal="center" vertical="top" wrapText="1"/>
    </xf>
    <xf numFmtId="0" fontId="34" fillId="0" borderId="11" xfId="0" applyNumberFormat="1" applyFont="1" applyBorder="1" applyAlignment="1">
      <alignment horizontal="center" vertical="top" wrapText="1"/>
    </xf>
    <xf numFmtId="0" fontId="34" fillId="0" borderId="17" xfId="0" applyFont="1" applyBorder="1" applyAlignment="1">
      <alignment horizontal="center" vertical="top" wrapText="1"/>
    </xf>
    <xf numFmtId="0" fontId="34" fillId="0" borderId="17" xfId="0" applyFont="1" applyBorder="1" applyAlignment="1">
      <alignment horizontal="justify" vertical="top" wrapText="1"/>
    </xf>
    <xf numFmtId="0" fontId="34" fillId="0" borderId="17" xfId="0" applyNumberFormat="1" applyFont="1" applyBorder="1" applyAlignment="1">
      <alignment horizontal="center" vertical="top" wrapText="1"/>
    </xf>
    <xf numFmtId="2" fontId="34" fillId="24" borderId="17" xfId="0" applyNumberFormat="1" applyFont="1" applyFill="1" applyBorder="1" applyAlignment="1">
      <alignment horizontal="center" vertical="top" wrapText="1"/>
    </xf>
    <xf numFmtId="14" fontId="36" fillId="24" borderId="17" xfId="0" applyNumberFormat="1" applyFont="1" applyFill="1" applyBorder="1" applyAlignment="1">
      <alignment horizontal="center" vertical="top" wrapText="1"/>
    </xf>
    <xf numFmtId="2" fontId="34" fillId="0" borderId="17" xfId="0" applyNumberFormat="1" applyFont="1" applyBorder="1" applyAlignment="1">
      <alignment horizontal="center" vertical="top" wrapText="1"/>
    </xf>
    <xf numFmtId="2" fontId="34" fillId="0" borderId="17" xfId="0" applyNumberFormat="1" applyFont="1" applyFill="1" applyBorder="1" applyAlignment="1">
      <alignment horizontal="center" vertical="top" wrapText="1"/>
    </xf>
    <xf numFmtId="0" fontId="34" fillId="0" borderId="17" xfId="0" applyFont="1" applyFill="1" applyBorder="1" applyAlignment="1">
      <alignment vertical="top" wrapText="1"/>
    </xf>
    <xf numFmtId="9" fontId="34" fillId="0" borderId="17" xfId="0" applyNumberFormat="1" applyFont="1" applyBorder="1" applyAlignment="1">
      <alignment horizontal="center" vertical="top" wrapText="1"/>
    </xf>
    <xf numFmtId="0" fontId="34" fillId="24" borderId="17" xfId="0" applyFont="1" applyFill="1" applyBorder="1" applyAlignment="1">
      <alignment horizontal="justify" vertical="top" wrapText="1"/>
    </xf>
    <xf numFmtId="14" fontId="34" fillId="24" borderId="17" xfId="0" applyNumberFormat="1" applyFont="1" applyFill="1" applyBorder="1" applyAlignment="1">
      <alignment horizontal="center" vertical="top" wrapText="1"/>
    </xf>
    <xf numFmtId="0" fontId="36" fillId="24" borderId="17" xfId="0" applyFont="1" applyFill="1" applyBorder="1" applyAlignment="1">
      <alignment horizontal="center" vertical="top" wrapText="1"/>
    </xf>
    <xf numFmtId="2" fontId="34" fillId="24" borderId="17" xfId="0" applyNumberFormat="1" applyFont="1" applyFill="1" applyBorder="1" applyAlignment="1">
      <alignment vertical="top" wrapText="1"/>
    </xf>
    <xf numFmtId="0" fontId="34" fillId="24" borderId="17" xfId="0" applyFont="1" applyFill="1" applyBorder="1" applyAlignment="1">
      <alignment horizontal="center" vertical="top" wrapText="1"/>
    </xf>
    <xf numFmtId="2" fontId="23" fillId="21" borderId="17" xfId="0" applyNumberFormat="1" applyFont="1" applyFill="1" applyBorder="1" applyAlignment="1">
      <alignment horizontal="center" vertical="top" wrapText="1"/>
    </xf>
    <xf numFmtId="0" fontId="23" fillId="21" borderId="11" xfId="0" applyFont="1" applyFill="1" applyBorder="1" applyAlignment="1">
      <alignment horizontal="center" vertical="top" wrapText="1"/>
    </xf>
    <xf numFmtId="0" fontId="23" fillId="21" borderId="11" xfId="0" applyFont="1" applyFill="1" applyBorder="1" applyAlignment="1">
      <alignment horizontal="justify" vertical="top" wrapText="1"/>
    </xf>
    <xf numFmtId="0" fontId="32" fillId="21" borderId="0" xfId="0" applyFont="1" applyFill="1" applyAlignment="1">
      <alignment horizontal="center" vertical="top"/>
    </xf>
    <xf numFmtId="2" fontId="23" fillId="21" borderId="11" xfId="0" applyNumberFormat="1" applyFont="1" applyFill="1" applyBorder="1" applyAlignment="1">
      <alignment horizontal="center" vertical="top" wrapText="1"/>
    </xf>
    <xf numFmtId="2" fontId="23" fillId="21" borderId="12" xfId="0" applyNumberFormat="1" applyFont="1" applyFill="1" applyBorder="1" applyAlignment="1">
      <alignment horizontal="center" vertical="top" wrapText="1"/>
    </xf>
    <xf numFmtId="0" fontId="23" fillId="21" borderId="11" xfId="0" applyFont="1" applyFill="1" applyBorder="1" applyAlignment="1">
      <alignment vertical="top" wrapText="1"/>
    </xf>
    <xf numFmtId="9" fontId="23" fillId="21" borderId="11" xfId="0" applyNumberFormat="1" applyFont="1" applyFill="1" applyBorder="1" applyAlignment="1">
      <alignment horizontal="center" vertical="top" wrapText="1"/>
    </xf>
    <xf numFmtId="0" fontId="23" fillId="21" borderId="0" xfId="0" applyFont="1" applyFill="1" applyAlignment="1">
      <alignment horizontal="center" vertical="top" wrapText="1"/>
    </xf>
    <xf numFmtId="0" fontId="23" fillId="21" borderId="0" xfId="0" applyFont="1" applyFill="1" applyAlignment="1">
      <alignment vertical="top" wrapText="1"/>
    </xf>
    <xf numFmtId="0" fontId="23" fillId="21" borderId="12" xfId="0" applyFont="1" applyFill="1" applyBorder="1" applyAlignment="1">
      <alignment horizontal="center" vertical="top" wrapText="1"/>
    </xf>
    <xf numFmtId="0" fontId="23" fillId="21" borderId="12" xfId="0" applyFont="1" applyFill="1" applyBorder="1" applyAlignment="1">
      <alignment horizontal="justify" vertical="top" wrapText="1"/>
    </xf>
    <xf numFmtId="0" fontId="23" fillId="21" borderId="12" xfId="0" applyNumberFormat="1" applyFont="1" applyFill="1" applyBorder="1" applyAlignment="1">
      <alignment horizontal="center" vertical="top" wrapText="1"/>
    </xf>
    <xf numFmtId="192" fontId="23" fillId="21" borderId="12" xfId="0" applyNumberFormat="1" applyFont="1" applyFill="1" applyBorder="1" applyAlignment="1">
      <alignment horizontal="center" vertical="top" wrapText="1"/>
    </xf>
    <xf numFmtId="2" fontId="22" fillId="21" borderId="12" xfId="0" applyNumberFormat="1" applyFont="1" applyFill="1" applyBorder="1" applyAlignment="1">
      <alignment horizontal="center" vertical="top" wrapText="1"/>
    </xf>
    <xf numFmtId="0" fontId="23" fillId="21" borderId="12" xfId="0" applyFont="1" applyFill="1" applyBorder="1" applyAlignment="1">
      <alignment vertical="top" wrapText="1"/>
    </xf>
    <xf numFmtId="9" fontId="23" fillId="21" borderId="12" xfId="0" applyNumberFormat="1" applyFont="1" applyFill="1" applyBorder="1" applyAlignment="1">
      <alignment horizontal="center" vertical="top" wrapText="1"/>
    </xf>
    <xf numFmtId="0" fontId="23" fillId="21" borderId="15" xfId="0" applyFont="1" applyFill="1" applyBorder="1" applyAlignment="1">
      <alignment horizontal="center" vertical="top" wrapText="1"/>
    </xf>
    <xf numFmtId="0" fontId="23" fillId="21" borderId="15" xfId="0" applyFont="1" applyFill="1" applyBorder="1" applyAlignment="1">
      <alignment horizontal="justify" vertical="top" wrapText="1"/>
    </xf>
    <xf numFmtId="0" fontId="23" fillId="21" borderId="15" xfId="0" applyNumberFormat="1" applyFont="1" applyFill="1" applyBorder="1" applyAlignment="1">
      <alignment horizontal="center" vertical="top" wrapText="1"/>
    </xf>
    <xf numFmtId="2" fontId="23" fillId="21" borderId="15" xfId="0" applyNumberFormat="1" applyFont="1" applyFill="1" applyBorder="1" applyAlignment="1">
      <alignment horizontal="center" vertical="top" wrapText="1"/>
    </xf>
    <xf numFmtId="2" fontId="22" fillId="21" borderId="15" xfId="0" applyNumberFormat="1" applyFont="1" applyFill="1" applyBorder="1" applyAlignment="1">
      <alignment horizontal="center" vertical="top" wrapText="1"/>
    </xf>
    <xf numFmtId="0" fontId="23" fillId="21" borderId="15" xfId="0" applyFont="1" applyFill="1" applyBorder="1" applyAlignment="1">
      <alignment vertical="top" wrapText="1"/>
    </xf>
    <xf numFmtId="9" fontId="23" fillId="21" borderId="15" xfId="0" applyNumberFormat="1" applyFont="1" applyFill="1" applyBorder="1" applyAlignment="1">
      <alignment horizontal="center" vertical="top" wrapText="1"/>
    </xf>
    <xf numFmtId="0" fontId="23" fillId="21" borderId="17" xfId="0" applyFont="1" applyFill="1" applyBorder="1" applyAlignment="1">
      <alignment vertical="top" wrapText="1"/>
    </xf>
    <xf numFmtId="0" fontId="35" fillId="0" borderId="17" xfId="0" applyFont="1" applyBorder="1" applyAlignment="1">
      <alignment horizontal="center" vertical="top" wrapText="1"/>
    </xf>
    <xf numFmtId="0" fontId="34" fillId="0" borderId="17" xfId="0" applyNumberFormat="1" applyFont="1" applyBorder="1" applyAlignment="1">
      <alignment horizontal="justify" vertical="top" wrapText="1"/>
    </xf>
    <xf numFmtId="2" fontId="35" fillId="24" borderId="17" xfId="0" applyNumberFormat="1" applyFont="1" applyFill="1" applyBorder="1" applyAlignment="1">
      <alignment horizontal="center" vertical="top" wrapText="1"/>
    </xf>
    <xf numFmtId="0" fontId="34" fillId="0" borderId="17" xfId="0" applyFont="1" applyFill="1" applyBorder="1" applyAlignment="1">
      <alignment horizontal="center" vertical="top" wrapText="1"/>
    </xf>
    <xf numFmtId="0" fontId="35" fillId="0" borderId="17" xfId="0" applyNumberFormat="1" applyFont="1" applyBorder="1" applyAlignment="1">
      <alignment horizontal="center" vertical="top" wrapText="1"/>
    </xf>
    <xf numFmtId="2" fontId="34" fillId="24" borderId="17" xfId="0" applyNumberFormat="1" applyFont="1" applyFill="1" applyBorder="1" applyAlignment="1">
      <alignment horizontal="justify" vertical="top" wrapText="1"/>
    </xf>
    <xf numFmtId="0" fontId="35" fillId="0" borderId="0" xfId="0" applyFont="1" applyAlignment="1">
      <alignment horizontal="center" vertical="top" wrapText="1"/>
    </xf>
    <xf numFmtId="0" fontId="35" fillId="0" borderId="0" xfId="0" applyFont="1" applyAlignment="1">
      <alignment vertical="top" wrapText="1"/>
    </xf>
    <xf numFmtId="0" fontId="34" fillId="0" borderId="15" xfId="0" applyFont="1" applyFill="1" applyBorder="1" applyAlignment="1">
      <alignment vertical="top" wrapText="1"/>
    </xf>
    <xf numFmtId="2" fontId="35" fillId="24" borderId="17" xfId="0" applyNumberFormat="1" applyFont="1" applyFill="1" applyBorder="1" applyAlignment="1">
      <alignment horizontal="justify" vertical="top" wrapText="1"/>
    </xf>
    <xf numFmtId="0" fontId="34" fillId="25" borderId="15" xfId="0" applyFont="1" applyFill="1" applyBorder="1" applyAlignment="1">
      <alignment horizontal="center" vertical="top" wrapText="1"/>
    </xf>
    <xf numFmtId="0" fontId="34" fillId="25" borderId="15" xfId="0" applyFont="1" applyFill="1" applyBorder="1" applyAlignment="1">
      <alignment horizontal="justify" vertical="top" wrapText="1"/>
    </xf>
    <xf numFmtId="2" fontId="34" fillId="25" borderId="15" xfId="0" applyNumberFormat="1" applyFont="1" applyFill="1" applyBorder="1" applyAlignment="1">
      <alignment horizontal="center" vertical="top" wrapText="1"/>
    </xf>
    <xf numFmtId="191" fontId="34" fillId="25" borderId="15" xfId="0" applyNumberFormat="1" applyFont="1" applyFill="1" applyBorder="1" applyAlignment="1">
      <alignment horizontal="center" vertical="top" wrapText="1"/>
    </xf>
    <xf numFmtId="2" fontId="37" fillId="24" borderId="15" xfId="0" applyNumberFormat="1" applyFont="1" applyFill="1" applyBorder="1" applyAlignment="1">
      <alignment horizontal="justify" vertical="top" wrapText="1"/>
    </xf>
    <xf numFmtId="0" fontId="34" fillId="25" borderId="11" xfId="0" applyFont="1" applyFill="1" applyBorder="1" applyAlignment="1">
      <alignment horizontal="center" vertical="top" wrapText="1"/>
    </xf>
    <xf numFmtId="0" fontId="34" fillId="25" borderId="11" xfId="0" applyFont="1" applyFill="1" applyBorder="1" applyAlignment="1">
      <alignment horizontal="justify" vertical="top" wrapText="1"/>
    </xf>
    <xf numFmtId="2" fontId="34" fillId="25" borderId="11" xfId="0" applyNumberFormat="1" applyFont="1" applyFill="1" applyBorder="1" applyAlignment="1">
      <alignment horizontal="center" vertical="top" wrapText="1"/>
    </xf>
    <xf numFmtId="0" fontId="34" fillId="0" borderId="11" xfId="0" applyFont="1" applyFill="1" applyBorder="1" applyAlignment="1">
      <alignment vertical="top" wrapText="1"/>
    </xf>
    <xf numFmtId="191" fontId="34" fillId="25" borderId="11" xfId="0" applyNumberFormat="1" applyFont="1" applyFill="1" applyBorder="1" applyAlignment="1">
      <alignment horizontal="center" vertical="top" wrapText="1"/>
    </xf>
    <xf numFmtId="2" fontId="37" fillId="24" borderId="11" xfId="0" applyNumberFormat="1" applyFont="1" applyFill="1" applyBorder="1" applyAlignment="1">
      <alignment horizontal="justify" vertical="top" wrapText="1"/>
    </xf>
    <xf numFmtId="0" fontId="34" fillId="25" borderId="17" xfId="0" applyFont="1" applyFill="1" applyBorder="1" applyAlignment="1">
      <alignment horizontal="center" vertical="top" wrapText="1"/>
    </xf>
    <xf numFmtId="0" fontId="34" fillId="25" borderId="17" xfId="0" applyNumberFormat="1" applyFont="1" applyFill="1" applyBorder="1" applyAlignment="1">
      <alignment horizontal="justify" vertical="top" wrapText="1"/>
    </xf>
    <xf numFmtId="2" fontId="34" fillId="25" borderId="17" xfId="0" applyNumberFormat="1" applyFont="1" applyFill="1" applyBorder="1" applyAlignment="1">
      <alignment horizontal="center" vertical="top" wrapText="1"/>
    </xf>
    <xf numFmtId="0" fontId="34" fillId="25" borderId="17" xfId="0" applyNumberFormat="1" applyFont="1" applyFill="1" applyBorder="1" applyAlignment="1">
      <alignment horizontal="center" vertical="top" wrapText="1"/>
    </xf>
    <xf numFmtId="0" fontId="35" fillId="25" borderId="0" xfId="0" applyFont="1" applyFill="1" applyAlignment="1">
      <alignment horizontal="center" vertical="top" wrapText="1"/>
    </xf>
    <xf numFmtId="0" fontId="35" fillId="25" borderId="0" xfId="0" applyFont="1" applyFill="1" applyAlignment="1">
      <alignment vertical="top" wrapText="1"/>
    </xf>
    <xf numFmtId="2" fontId="26" fillId="24" borderId="17" xfId="0" applyNumberFormat="1" applyFont="1" applyFill="1" applyBorder="1" applyAlignment="1">
      <alignment horizontal="justify" vertical="top" wrapText="1"/>
    </xf>
    <xf numFmtId="0" fontId="34" fillId="24" borderId="17" xfId="0" applyFont="1" applyFill="1" applyBorder="1" applyAlignment="1">
      <alignment vertical="top" wrapText="1"/>
    </xf>
    <xf numFmtId="2" fontId="22" fillId="0" borderId="14" xfId="0" applyNumberFormat="1"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15" xfId="0" applyFont="1" applyFill="1" applyBorder="1" applyAlignment="1">
      <alignment vertical="top" wrapText="1"/>
    </xf>
    <xf numFmtId="0" fontId="23" fillId="25" borderId="15" xfId="0" applyNumberFormat="1" applyFont="1" applyFill="1" applyBorder="1" applyAlignment="1">
      <alignment horizontal="center" vertical="top" wrapText="1"/>
    </xf>
    <xf numFmtId="2" fontId="23" fillId="25" borderId="17" xfId="0" applyNumberFormat="1" applyFont="1" applyFill="1" applyBorder="1" applyAlignment="1">
      <alignment horizontal="center" vertical="top" wrapText="1"/>
    </xf>
    <xf numFmtId="0" fontId="23" fillId="25" borderId="17" xfId="0" applyFont="1" applyFill="1" applyBorder="1" applyAlignment="1">
      <alignment vertical="top" wrapText="1"/>
    </xf>
    <xf numFmtId="9" fontId="23" fillId="25" borderId="15" xfId="0" applyNumberFormat="1" applyFont="1" applyFill="1" applyBorder="1" applyAlignment="1">
      <alignment horizontal="center" vertical="top" wrapText="1"/>
    </xf>
    <xf numFmtId="2" fontId="23" fillId="25" borderId="15" xfId="0" applyNumberFormat="1" applyFont="1" applyFill="1" applyBorder="1" applyAlignment="1">
      <alignment horizontal="justify" vertical="top" wrapText="1"/>
    </xf>
    <xf numFmtId="0" fontId="23" fillId="25" borderId="0" xfId="0" applyFont="1" applyFill="1" applyAlignment="1">
      <alignment horizontal="center" vertical="top" wrapText="1"/>
    </xf>
    <xf numFmtId="0" fontId="23" fillId="25" borderId="0" xfId="0" applyFont="1" applyFill="1" applyAlignment="1">
      <alignment vertical="top" wrapText="1"/>
    </xf>
    <xf numFmtId="0" fontId="23" fillId="25" borderId="15" xfId="0" applyFont="1" applyFill="1" applyBorder="1" applyAlignment="1">
      <alignment vertical="top" wrapText="1"/>
    </xf>
    <xf numFmtId="0" fontId="32" fillId="25" borderId="0" xfId="0" applyFont="1" applyFill="1" applyAlignment="1">
      <alignment horizontal="center" vertical="top"/>
    </xf>
    <xf numFmtId="2" fontId="23" fillId="25" borderId="12" xfId="0" applyNumberFormat="1" applyFont="1" applyFill="1" applyBorder="1" applyAlignment="1">
      <alignment horizontal="center" vertical="top" wrapText="1"/>
    </xf>
    <xf numFmtId="0" fontId="23" fillId="25" borderId="11" xfId="0" applyFont="1" applyFill="1" applyBorder="1" applyAlignment="1">
      <alignment vertical="top" wrapText="1"/>
    </xf>
    <xf numFmtId="9" fontId="23" fillId="25" borderId="11" xfId="0" applyNumberFormat="1" applyFont="1" applyFill="1" applyBorder="1" applyAlignment="1">
      <alignment horizontal="center" vertical="top" wrapText="1"/>
    </xf>
    <xf numFmtId="2" fontId="25" fillId="25" borderId="11" xfId="0" applyNumberFormat="1" applyFont="1" applyFill="1" applyBorder="1" applyAlignment="1">
      <alignment horizontal="justify" vertical="top" wrapText="1"/>
    </xf>
    <xf numFmtId="0" fontId="23" fillId="25" borderId="12" xfId="0" applyFont="1" applyFill="1" applyBorder="1" applyAlignment="1">
      <alignment horizontal="center" vertical="top" wrapText="1"/>
    </xf>
    <xf numFmtId="0" fontId="23" fillId="25" borderId="12" xfId="0" applyFont="1" applyFill="1" applyBorder="1" applyAlignment="1">
      <alignment horizontal="justify" vertical="top" wrapText="1"/>
    </xf>
    <xf numFmtId="0" fontId="23" fillId="25" borderId="12" xfId="0" applyNumberFormat="1" applyFont="1" applyFill="1" applyBorder="1" applyAlignment="1">
      <alignment horizontal="center" vertical="top" wrapText="1"/>
    </xf>
    <xf numFmtId="192" fontId="23" fillId="25" borderId="12" xfId="0" applyNumberFormat="1" applyFont="1" applyFill="1" applyBorder="1" applyAlignment="1">
      <alignment horizontal="center" vertical="top" wrapText="1"/>
    </xf>
    <xf numFmtId="2" fontId="22" fillId="25" borderId="12" xfId="0" applyNumberFormat="1" applyFont="1" applyFill="1" applyBorder="1" applyAlignment="1">
      <alignment horizontal="center" vertical="top" wrapText="1"/>
    </xf>
    <xf numFmtId="0" fontId="23" fillId="25" borderId="12" xfId="0" applyFont="1" applyFill="1" applyBorder="1" applyAlignment="1">
      <alignment vertical="top" wrapText="1"/>
    </xf>
    <xf numFmtId="9" fontId="23" fillId="25" borderId="12" xfId="0" applyNumberFormat="1" applyFont="1" applyFill="1" applyBorder="1" applyAlignment="1">
      <alignment horizontal="center" vertical="top" wrapText="1"/>
    </xf>
    <xf numFmtId="2" fontId="25" fillId="25" borderId="12" xfId="0" applyNumberFormat="1" applyFont="1" applyFill="1" applyBorder="1" applyAlignment="1">
      <alignment horizontal="justify" vertical="top" wrapText="1"/>
    </xf>
    <xf numFmtId="2" fontId="22" fillId="25" borderId="15" xfId="0" applyNumberFormat="1" applyFont="1" applyFill="1" applyBorder="1" applyAlignment="1">
      <alignment horizontal="center" vertical="top" wrapText="1"/>
    </xf>
    <xf numFmtId="2" fontId="25" fillId="25" borderId="15" xfId="0" applyNumberFormat="1" applyFont="1" applyFill="1" applyBorder="1" applyAlignment="1">
      <alignment horizontal="justify" vertical="top" wrapText="1"/>
    </xf>
    <xf numFmtId="191" fontId="23" fillId="0" borderId="17" xfId="0" applyNumberFormat="1" applyFont="1" applyBorder="1" applyAlignment="1">
      <alignment horizontal="center" vertical="top" wrapText="1"/>
    </xf>
    <xf numFmtId="2" fontId="24" fillId="0" borderId="12" xfId="0" applyNumberFormat="1" applyFont="1" applyFill="1" applyBorder="1" applyAlignment="1">
      <alignment horizontal="center" vertical="top" wrapText="1"/>
    </xf>
    <xf numFmtId="2" fontId="24" fillId="0" borderId="17" xfId="0" applyNumberFormat="1" applyFont="1" applyFill="1" applyBorder="1" applyAlignment="1">
      <alignment horizontal="center" vertical="top" wrapText="1"/>
    </xf>
    <xf numFmtId="0" fontId="24" fillId="0" borderId="17" xfId="0" applyFont="1" applyFill="1" applyBorder="1" applyAlignment="1">
      <alignment vertical="top" wrapText="1"/>
    </xf>
    <xf numFmtId="2" fontId="24" fillId="0" borderId="11" xfId="0" applyNumberFormat="1" applyFont="1" applyFill="1" applyBorder="1" applyAlignment="1">
      <alignment horizontal="center" vertical="top" wrapText="1"/>
    </xf>
    <xf numFmtId="2" fontId="24" fillId="0" borderId="17" xfId="0" applyNumberFormat="1" applyFont="1" applyBorder="1" applyAlignment="1">
      <alignment horizontal="center" vertical="top" wrapText="1"/>
    </xf>
    <xf numFmtId="9" fontId="22" fillId="0" borderId="11" xfId="0" applyNumberFormat="1" applyFont="1" applyBorder="1" applyAlignment="1">
      <alignment horizontal="justify" vertical="top" wrapText="1"/>
    </xf>
    <xf numFmtId="2" fontId="38" fillId="0" borderId="11" xfId="0" applyNumberFormat="1" applyFont="1" applyFill="1" applyBorder="1" applyAlignment="1">
      <alignment horizontal="center" vertical="top" wrapText="1"/>
    </xf>
    <xf numFmtId="0" fontId="24" fillId="0" borderId="17" xfId="0" applyFont="1" applyFill="1" applyBorder="1" applyAlignment="1">
      <alignment vertical="top" wrapText="1"/>
    </xf>
    <xf numFmtId="2" fontId="24" fillId="0" borderId="17" xfId="0" applyNumberFormat="1" applyFont="1" applyBorder="1" applyAlignment="1">
      <alignment horizontal="center" vertical="top" wrapText="1"/>
    </xf>
    <xf numFmtId="9" fontId="34" fillId="25" borderId="17" xfId="0" applyNumberFormat="1" applyFont="1" applyFill="1" applyBorder="1" applyAlignment="1">
      <alignment horizontal="center" vertical="top" wrapText="1"/>
    </xf>
    <xf numFmtId="0" fontId="22" fillId="0" borderId="11" xfId="0" applyNumberFormat="1" applyFont="1" applyBorder="1" applyAlignment="1">
      <alignment horizontal="left" vertical="top" wrapText="1"/>
    </xf>
    <xf numFmtId="0" fontId="22" fillId="0" borderId="11" xfId="0" applyFont="1" applyBorder="1" applyAlignment="1">
      <alignment vertical="top" wrapText="1"/>
    </xf>
    <xf numFmtId="0" fontId="22" fillId="0" borderId="12" xfId="0" applyFont="1" applyBorder="1" applyAlignment="1">
      <alignment vertical="top" wrapText="1"/>
    </xf>
    <xf numFmtId="0" fontId="35" fillId="0" borderId="11" xfId="0" applyFont="1" applyBorder="1" applyAlignment="1">
      <alignment horizontal="left" vertical="top" wrapText="1"/>
    </xf>
    <xf numFmtId="0" fontId="35" fillId="0" borderId="12" xfId="0" applyFont="1" applyBorder="1" applyAlignment="1">
      <alignment horizontal="left" vertical="top" wrapText="1"/>
    </xf>
    <xf numFmtId="0" fontId="35" fillId="0" borderId="12" xfId="0" applyFont="1" applyBorder="1" applyAlignment="1">
      <alignment vertical="top" wrapText="1"/>
    </xf>
    <xf numFmtId="0" fontId="35" fillId="0" borderId="15" xfId="0" applyFont="1" applyBorder="1" applyAlignment="1">
      <alignment vertical="top" wrapText="1"/>
    </xf>
    <xf numFmtId="0" fontId="35" fillId="0" borderId="17" xfId="0" applyFont="1" applyBorder="1" applyAlignment="1">
      <alignment horizontal="justify" vertical="top" wrapText="1"/>
    </xf>
    <xf numFmtId="0" fontId="35" fillId="25" borderId="11" xfId="0" applyFont="1" applyFill="1" applyBorder="1" applyAlignment="1">
      <alignment horizontal="justify" vertical="top" wrapText="1"/>
    </xf>
    <xf numFmtId="0" fontId="35" fillId="25" borderId="15" xfId="0" applyFont="1" applyFill="1" applyBorder="1" applyAlignment="1">
      <alignment horizontal="justify" vertical="top" wrapText="1"/>
    </xf>
    <xf numFmtId="0" fontId="22" fillId="0" borderId="17" xfId="0" applyFont="1" applyBorder="1" applyAlignment="1">
      <alignment horizontal="justify" vertical="top" wrapText="1"/>
    </xf>
    <xf numFmtId="0" fontId="22" fillId="25" borderId="12" xfId="0" applyFont="1" applyFill="1" applyBorder="1" applyAlignment="1">
      <alignment horizontal="justify" vertical="top" wrapText="1"/>
    </xf>
    <xf numFmtId="0" fontId="22" fillId="25" borderId="15" xfId="0" applyFont="1" applyFill="1" applyBorder="1" applyAlignment="1">
      <alignment horizontal="justify" vertical="top" wrapText="1"/>
    </xf>
    <xf numFmtId="0" fontId="26" fillId="0" borderId="12" xfId="0" applyNumberFormat="1" applyFont="1" applyBorder="1" applyAlignment="1">
      <alignment horizontal="justify" vertical="top" wrapText="1"/>
    </xf>
    <xf numFmtId="0" fontId="26" fillId="0" borderId="15" xfId="0" applyNumberFormat="1" applyFont="1" applyBorder="1" applyAlignment="1">
      <alignment horizontal="justify" vertical="top" wrapText="1"/>
    </xf>
    <xf numFmtId="0" fontId="35" fillId="25" borderId="17" xfId="0" applyNumberFormat="1" applyFont="1" applyFill="1" applyBorder="1" applyAlignment="1">
      <alignment horizontal="justify" vertical="top" wrapText="1"/>
    </xf>
    <xf numFmtId="0" fontId="22" fillId="0" borderId="0" xfId="0" applyNumberFormat="1" applyFont="1" applyAlignment="1">
      <alignment horizontal="justify" vertical="top" wrapText="1"/>
    </xf>
    <xf numFmtId="0" fontId="28" fillId="0" borderId="11" xfId="0" applyFont="1" applyBorder="1" applyAlignment="1">
      <alignment horizontal="left" vertical="top" wrapText="1"/>
    </xf>
    <xf numFmtId="0" fontId="28" fillId="0" borderId="17" xfId="0" applyFont="1" applyBorder="1" applyAlignment="1">
      <alignment horizontal="justify" vertical="top" wrapText="1"/>
    </xf>
    <xf numFmtId="9" fontId="22" fillId="0" borderId="17" xfId="0" applyNumberFormat="1" applyFont="1" applyBorder="1" applyAlignment="1">
      <alignment horizontal="center" vertical="top" wrapText="1"/>
    </xf>
    <xf numFmtId="0" fontId="39" fillId="0" borderId="11" xfId="0" applyNumberFormat="1" applyFont="1" applyBorder="1" applyAlignment="1">
      <alignment horizontal="justify" vertical="top" wrapText="1"/>
    </xf>
    <xf numFmtId="2" fontId="26" fillId="0" borderId="11" xfId="0" applyNumberFormat="1" applyFont="1" applyBorder="1" applyAlignment="1">
      <alignment horizontal="center" vertical="top" wrapText="1"/>
    </xf>
    <xf numFmtId="2" fontId="22" fillId="0" borderId="11" xfId="0" applyNumberFormat="1" applyFont="1" applyBorder="1" applyAlignment="1">
      <alignment horizontal="center" vertical="top" wrapText="1"/>
    </xf>
    <xf numFmtId="9" fontId="22" fillId="0" borderId="11" xfId="0" applyNumberFormat="1" applyFont="1" applyBorder="1" applyAlignment="1">
      <alignment horizontal="center" vertical="top" wrapText="1"/>
    </xf>
    <xf numFmtId="2" fontId="22" fillId="0" borderId="11" xfId="0" applyNumberFormat="1" applyFont="1" applyFill="1" applyBorder="1" applyAlignment="1">
      <alignment horizontal="center" vertical="top" wrapText="1"/>
    </xf>
    <xf numFmtId="2" fontId="22" fillId="0" borderId="15" xfId="0" applyNumberFormat="1" applyFont="1" applyBorder="1" applyAlignment="1">
      <alignment vertical="top" wrapText="1"/>
    </xf>
    <xf numFmtId="2" fontId="25" fillId="0" borderId="18" xfId="0" applyNumberFormat="1" applyFont="1" applyFill="1" applyBorder="1" applyAlignment="1">
      <alignment vertical="top" wrapText="1"/>
    </xf>
    <xf numFmtId="0" fontId="22" fillId="25" borderId="17" xfId="0" applyFont="1" applyFill="1" applyBorder="1" applyAlignment="1">
      <alignment horizontal="justify" vertical="top" wrapText="1"/>
    </xf>
    <xf numFmtId="0" fontId="32" fillId="25" borderId="17" xfId="0" applyFont="1" applyFill="1" applyBorder="1" applyAlignment="1">
      <alignment horizontal="center" vertical="top"/>
    </xf>
    <xf numFmtId="0" fontId="23" fillId="25" borderId="17" xfId="0" applyFont="1" applyFill="1" applyBorder="1" applyAlignment="1">
      <alignment horizontal="center" vertical="top" wrapText="1"/>
    </xf>
    <xf numFmtId="9" fontId="23" fillId="25" borderId="17" xfId="0" applyNumberFormat="1" applyFont="1" applyFill="1" applyBorder="1" applyAlignment="1">
      <alignment horizontal="center" vertical="top" wrapText="1"/>
    </xf>
    <xf numFmtId="2" fontId="25" fillId="25" borderId="17" xfId="0" applyNumberFormat="1" applyFont="1" applyFill="1" applyBorder="1" applyAlignment="1">
      <alignment horizontal="justify" vertical="top" wrapText="1"/>
    </xf>
    <xf numFmtId="0" fontId="30" fillId="24" borderId="11" xfId="0" applyFont="1" applyFill="1" applyBorder="1" applyAlignment="1">
      <alignment horizontal="justify" vertical="top" wrapText="1"/>
    </xf>
    <xf numFmtId="194" fontId="22" fillId="24" borderId="15" xfId="0" applyNumberFormat="1" applyFont="1" applyFill="1" applyBorder="1" applyAlignment="1">
      <alignment horizontal="center" vertical="top" wrapText="1"/>
    </xf>
    <xf numFmtId="0" fontId="39" fillId="0" borderId="15" xfId="0" applyNumberFormat="1" applyFont="1" applyBorder="1" applyAlignment="1">
      <alignment horizontal="justify" vertical="top" wrapText="1"/>
    </xf>
    <xf numFmtId="0" fontId="39" fillId="0" borderId="17" xfId="0" applyFont="1" applyBorder="1" applyAlignment="1">
      <alignment horizontal="justify" vertical="top" wrapText="1"/>
    </xf>
    <xf numFmtId="0" fontId="22" fillId="25" borderId="11" xfId="0" applyFont="1" applyFill="1" applyBorder="1" applyAlignment="1">
      <alignment horizontal="justify" vertical="top" wrapText="1"/>
    </xf>
    <xf numFmtId="0" fontId="23" fillId="0" borderId="0" xfId="0" applyFont="1" applyBorder="1" applyAlignment="1">
      <alignment horizontal="center" vertical="top" wrapText="1"/>
    </xf>
    <xf numFmtId="0" fontId="23" fillId="0" borderId="0" xfId="0" applyNumberFormat="1" applyFont="1" applyBorder="1" applyAlignment="1">
      <alignment horizontal="center" vertical="top" wrapText="1"/>
    </xf>
    <xf numFmtId="2" fontId="23" fillId="24" borderId="0" xfId="0" applyNumberFormat="1" applyFont="1" applyFill="1" applyBorder="1" applyAlignment="1">
      <alignment horizontal="center" vertical="top" wrapText="1"/>
    </xf>
    <xf numFmtId="0" fontId="30" fillId="24" borderId="0" xfId="0" applyFont="1" applyFill="1" applyBorder="1" applyAlignment="1">
      <alignment horizontal="center" vertical="top" wrapText="1"/>
    </xf>
    <xf numFmtId="2" fontId="23" fillId="0" borderId="0" xfId="0" applyNumberFormat="1" applyFont="1" applyFill="1" applyBorder="1" applyAlignment="1">
      <alignment horizontal="center" vertical="top" wrapText="1"/>
    </xf>
    <xf numFmtId="0" fontId="23" fillId="0" borderId="0" xfId="0" applyFont="1" applyFill="1" applyBorder="1" applyAlignment="1">
      <alignment vertical="top" wrapText="1"/>
    </xf>
    <xf numFmtId="191" fontId="23" fillId="0" borderId="0" xfId="0" applyNumberFormat="1" applyFont="1" applyBorder="1" applyAlignment="1">
      <alignment horizontal="center" vertical="top" wrapText="1"/>
    </xf>
    <xf numFmtId="2" fontId="25" fillId="24" borderId="0" xfId="0" applyNumberFormat="1" applyFont="1" applyFill="1" applyBorder="1" applyAlignment="1">
      <alignment horizontal="justify" vertical="top" wrapText="1"/>
    </xf>
    <xf numFmtId="0" fontId="22" fillId="0" borderId="0" xfId="0" applyNumberFormat="1" applyFont="1" applyBorder="1" applyAlignment="1">
      <alignment horizontal="justify" vertical="top" wrapText="1"/>
    </xf>
    <xf numFmtId="0" fontId="23" fillId="24" borderId="0" xfId="0" applyFont="1" applyFill="1" applyBorder="1" applyAlignment="1">
      <alignment horizontal="center" vertical="top" wrapText="1"/>
    </xf>
    <xf numFmtId="2" fontId="23" fillId="24" borderId="0" xfId="0" applyNumberFormat="1" applyFont="1" applyFill="1" applyBorder="1" applyAlignment="1">
      <alignment horizontal="justify" vertical="top" wrapText="1"/>
    </xf>
    <xf numFmtId="0" fontId="22" fillId="0" borderId="0" xfId="0" applyFont="1" applyBorder="1" applyAlignment="1">
      <alignment horizontal="center" vertical="top" wrapText="1"/>
    </xf>
    <xf numFmtId="0" fontId="22" fillId="0" borderId="0" xfId="0" applyNumberFormat="1" applyFont="1" applyBorder="1" applyAlignment="1">
      <alignment horizontal="center" vertical="top" wrapText="1"/>
    </xf>
    <xf numFmtId="2" fontId="22" fillId="24" borderId="0" xfId="0" applyNumberFormat="1" applyFont="1" applyFill="1" applyBorder="1" applyAlignment="1">
      <alignment horizontal="center" vertical="top" wrapText="1"/>
    </xf>
    <xf numFmtId="0" fontId="22" fillId="24" borderId="0" xfId="0" applyFont="1" applyFill="1" applyBorder="1" applyAlignment="1">
      <alignment horizontal="center" vertical="top" wrapText="1"/>
    </xf>
    <xf numFmtId="2" fontId="20" fillId="0" borderId="0" xfId="0" applyNumberFormat="1" applyFont="1" applyBorder="1" applyAlignment="1">
      <alignment horizontal="center" vertical="top" wrapText="1"/>
    </xf>
    <xf numFmtId="2" fontId="22" fillId="0" borderId="0" xfId="0" applyNumberFormat="1" applyFont="1" applyFill="1" applyBorder="1" applyAlignment="1">
      <alignment horizontal="center" vertical="top" wrapText="1"/>
    </xf>
    <xf numFmtId="0" fontId="22" fillId="0" borderId="0" xfId="0" applyFont="1" applyFill="1" applyBorder="1" applyAlignment="1">
      <alignment horizontal="center" vertical="top" wrapText="1"/>
    </xf>
    <xf numFmtId="2" fontId="20" fillId="0" borderId="0" xfId="0" applyNumberFormat="1" applyFont="1" applyFill="1" applyBorder="1" applyAlignment="1">
      <alignment horizontal="center" vertical="top" wrapText="1"/>
    </xf>
    <xf numFmtId="2" fontId="22" fillId="24" borderId="0" xfId="0" applyNumberFormat="1" applyFont="1" applyFill="1" applyBorder="1" applyAlignment="1">
      <alignment horizontal="justify" vertical="top" wrapText="1"/>
    </xf>
    <xf numFmtId="0" fontId="22" fillId="25" borderId="11" xfId="0" applyNumberFormat="1" applyFont="1" applyFill="1" applyBorder="1" applyAlignment="1">
      <alignment horizontal="justify" vertical="top" wrapText="1"/>
    </xf>
    <xf numFmtId="9" fontId="34" fillId="25" borderId="11" xfId="0" applyNumberFormat="1" applyFont="1" applyFill="1" applyBorder="1" applyAlignment="1">
      <alignment horizontal="center" vertical="top" wrapText="1"/>
    </xf>
    <xf numFmtId="2" fontId="34" fillId="24" borderId="11" xfId="0" applyNumberFormat="1" applyFont="1" applyFill="1" applyBorder="1" applyAlignment="1">
      <alignment horizontal="justify" vertical="top" wrapText="1"/>
    </xf>
    <xf numFmtId="0" fontId="23" fillId="0" borderId="17" xfId="0" applyFont="1" applyBorder="1" applyAlignment="1">
      <alignment vertical="top" wrapText="1"/>
    </xf>
    <xf numFmtId="0" fontId="40" fillId="0" borderId="11" xfId="0" applyNumberFormat="1" applyFont="1" applyBorder="1" applyAlignment="1">
      <alignment horizontal="center" vertical="top" wrapText="1"/>
    </xf>
    <xf numFmtId="0" fontId="22" fillId="0" borderId="18" xfId="0" applyNumberFormat="1" applyFont="1" applyBorder="1" applyAlignment="1">
      <alignment horizontal="left" vertical="top" wrapText="1"/>
    </xf>
    <xf numFmtId="0" fontId="22" fillId="0" borderId="13" xfId="0" applyNumberFormat="1" applyFont="1" applyBorder="1" applyAlignment="1">
      <alignment horizontal="left" vertical="top" wrapText="1"/>
    </xf>
    <xf numFmtId="0" fontId="34" fillId="0" borderId="11" xfId="0" applyFont="1" applyFill="1" applyBorder="1" applyAlignment="1">
      <alignment horizontal="center" vertical="top" wrapText="1"/>
    </xf>
    <xf numFmtId="0" fontId="34" fillId="0" borderId="12" xfId="0" applyFont="1" applyFill="1" applyBorder="1" applyAlignment="1">
      <alignment horizontal="center" vertical="top" wrapText="1"/>
    </xf>
    <xf numFmtId="0" fontId="25" fillId="0" borderId="18" xfId="0" applyNumberFormat="1" applyFont="1" applyBorder="1" applyAlignment="1">
      <alignment horizontal="left" vertical="top" wrapText="1"/>
    </xf>
    <xf numFmtId="0" fontId="25" fillId="0" borderId="26" xfId="0" applyFont="1" applyBorder="1" applyAlignment="1">
      <alignment horizontal="left" vertical="top" wrapText="1"/>
    </xf>
    <xf numFmtId="0" fontId="25" fillId="0" borderId="18" xfId="0" applyFont="1" applyBorder="1" applyAlignment="1">
      <alignment horizontal="left" vertical="top" wrapText="1"/>
    </xf>
    <xf numFmtId="0" fontId="25" fillId="0" borderId="13" xfId="0" applyFont="1" applyBorder="1" applyAlignment="1">
      <alignment horizontal="left" vertical="top" wrapText="1"/>
    </xf>
    <xf numFmtId="2" fontId="23" fillId="24" borderId="11" xfId="0" applyNumberFormat="1" applyFont="1" applyFill="1" applyBorder="1" applyAlignment="1">
      <alignment horizontal="center" vertical="top" wrapText="1"/>
    </xf>
    <xf numFmtId="2" fontId="23" fillId="24" borderId="12" xfId="0" applyNumberFormat="1" applyFont="1" applyFill="1" applyBorder="1" applyAlignment="1">
      <alignment horizontal="center" vertical="top" wrapText="1"/>
    </xf>
    <xf numFmtId="2" fontId="23" fillId="24" borderId="15" xfId="0" applyNumberFormat="1" applyFont="1" applyFill="1" applyBorder="1" applyAlignment="1">
      <alignment horizontal="center" vertical="top" wrapText="1"/>
    </xf>
    <xf numFmtId="0" fontId="22" fillId="0" borderId="12" xfId="0" applyNumberFormat="1" applyFont="1" applyBorder="1" applyAlignment="1">
      <alignment horizontal="left" vertical="top" wrapText="1"/>
    </xf>
    <xf numFmtId="0" fontId="22" fillId="0" borderId="15" xfId="0" applyNumberFormat="1" applyFont="1" applyBorder="1" applyAlignment="1">
      <alignment horizontal="left" vertical="top" wrapText="1"/>
    </xf>
    <xf numFmtId="0" fontId="22" fillId="0" borderId="26" xfId="0" applyNumberFormat="1" applyFont="1" applyBorder="1" applyAlignment="1">
      <alignment horizontal="left" vertical="top" wrapText="1"/>
    </xf>
    <xf numFmtId="0" fontId="22" fillId="0" borderId="21" xfId="0" applyFont="1" applyBorder="1" applyAlignment="1">
      <alignment horizontal="center" vertical="top" wrapText="1"/>
    </xf>
    <xf numFmtId="0" fontId="22" fillId="0" borderId="11" xfId="0" applyFont="1" applyBorder="1" applyAlignment="1">
      <alignment horizontal="center" vertical="top" wrapText="1"/>
    </xf>
    <xf numFmtId="0" fontId="22" fillId="0" borderId="15" xfId="0" applyFont="1" applyBorder="1" applyAlignment="1">
      <alignment horizontal="center" vertical="top" wrapText="1"/>
    </xf>
    <xf numFmtId="0" fontId="22" fillId="0" borderId="11" xfId="0" applyNumberFormat="1" applyFont="1" applyBorder="1" applyAlignment="1">
      <alignment horizontal="center" vertical="top" wrapText="1"/>
    </xf>
    <xf numFmtId="0" fontId="22" fillId="0" borderId="15" xfId="0" applyNumberFormat="1" applyFont="1" applyBorder="1" applyAlignment="1">
      <alignment horizontal="center" vertical="top" wrapText="1"/>
    </xf>
    <xf numFmtId="2" fontId="22" fillId="24" borderId="11" xfId="0" applyNumberFormat="1" applyFont="1" applyFill="1" applyBorder="1" applyAlignment="1">
      <alignment horizontal="center" vertical="top" wrapText="1"/>
    </xf>
    <xf numFmtId="2" fontId="22" fillId="24" borderId="15" xfId="0" applyNumberFormat="1" applyFont="1" applyFill="1" applyBorder="1" applyAlignment="1">
      <alignment horizontal="center" vertical="top" wrapText="1"/>
    </xf>
    <xf numFmtId="2" fontId="22" fillId="0" borderId="11" xfId="0" applyNumberFormat="1" applyFont="1" applyFill="1" applyBorder="1" applyAlignment="1">
      <alignment horizontal="center" vertical="top" wrapText="1"/>
    </xf>
    <xf numFmtId="2" fontId="22" fillId="0" borderId="15" xfId="0" applyNumberFormat="1" applyFont="1" applyFill="1" applyBorder="1" applyAlignment="1">
      <alignment horizontal="center" vertical="top" wrapText="1"/>
    </xf>
    <xf numFmtId="2" fontId="22" fillId="0" borderId="11" xfId="0" applyNumberFormat="1" applyFont="1" applyBorder="1" applyAlignment="1">
      <alignment horizontal="center" vertical="top" wrapText="1"/>
    </xf>
    <xf numFmtId="2" fontId="22" fillId="0" borderId="15" xfId="0" applyNumberFormat="1" applyFont="1" applyBorder="1" applyAlignment="1">
      <alignment horizontal="center" vertical="top" wrapText="1"/>
    </xf>
    <xf numFmtId="0" fontId="22" fillId="24" borderId="11" xfId="0" applyFont="1" applyFill="1" applyBorder="1" applyAlignment="1">
      <alignment horizontal="center" vertical="top" wrapText="1"/>
    </xf>
    <xf numFmtId="0" fontId="22" fillId="24" borderId="15" xfId="0" applyFont="1" applyFill="1" applyBorder="1" applyAlignment="1">
      <alignment horizontal="center" vertical="top" wrapText="1"/>
    </xf>
    <xf numFmtId="2" fontId="22" fillId="24" borderId="11" xfId="0" applyNumberFormat="1" applyFont="1" applyFill="1" applyBorder="1" applyAlignment="1">
      <alignment horizontal="justify" vertical="top" wrapText="1"/>
    </xf>
    <xf numFmtId="2" fontId="22" fillId="24" borderId="15" xfId="0" applyNumberFormat="1" applyFont="1" applyFill="1" applyBorder="1" applyAlignment="1">
      <alignment horizontal="justify" vertical="top" wrapText="1"/>
    </xf>
    <xf numFmtId="0" fontId="22" fillId="0" borderId="11" xfId="0" applyFont="1" applyFill="1" applyBorder="1" applyAlignment="1">
      <alignment horizontal="center" vertical="top" wrapText="1"/>
    </xf>
    <xf numFmtId="0" fontId="22" fillId="0" borderId="15" xfId="0" applyFont="1" applyFill="1" applyBorder="1" applyAlignment="1">
      <alignment horizontal="center" vertical="top" wrapText="1"/>
    </xf>
    <xf numFmtId="2" fontId="22" fillId="0" borderId="26" xfId="0" applyNumberFormat="1" applyFont="1" applyFill="1" applyBorder="1" applyAlignment="1">
      <alignment horizontal="center" vertical="top" wrapText="1"/>
    </xf>
    <xf numFmtId="2" fontId="22" fillId="0" borderId="18" xfId="0" applyNumberFormat="1" applyFont="1" applyFill="1" applyBorder="1" applyAlignment="1">
      <alignment horizontal="center" vertical="top" wrapText="1"/>
    </xf>
    <xf numFmtId="2" fontId="22" fillId="0" borderId="13" xfId="0" applyNumberFormat="1" applyFont="1" applyFill="1" applyBorder="1" applyAlignment="1">
      <alignment horizontal="center" vertical="top" wrapText="1"/>
    </xf>
    <xf numFmtId="9" fontId="22" fillId="0" borderId="11" xfId="0" applyNumberFormat="1" applyFont="1" applyBorder="1" applyAlignment="1">
      <alignment horizontal="center" vertical="top" wrapText="1"/>
    </xf>
    <xf numFmtId="2" fontId="26" fillId="0" borderId="11" xfId="0" applyNumberFormat="1" applyFont="1" applyBorder="1" applyAlignment="1">
      <alignment horizontal="center" vertical="top" wrapText="1"/>
    </xf>
    <xf numFmtId="2" fontId="26" fillId="0" borderId="15" xfId="0" applyNumberFormat="1" applyFont="1" applyBorder="1" applyAlignment="1">
      <alignment horizontal="center" vertical="top" wrapText="1"/>
    </xf>
    <xf numFmtId="2" fontId="22" fillId="0" borderId="12" xfId="0" applyNumberFormat="1" applyFont="1" applyBorder="1" applyAlignment="1">
      <alignment horizontal="center" vertical="top" wrapText="1"/>
    </xf>
    <xf numFmtId="194" fontId="22" fillId="24" borderId="11" xfId="0" applyNumberFormat="1" applyFont="1" applyFill="1" applyBorder="1" applyAlignment="1">
      <alignment horizontal="center" vertical="top" wrapText="1"/>
    </xf>
    <xf numFmtId="194" fontId="22" fillId="24" borderId="12" xfId="0" applyNumberFormat="1" applyFont="1" applyFill="1" applyBorder="1" applyAlignment="1">
      <alignment horizontal="center" vertical="top" wrapText="1"/>
    </xf>
    <xf numFmtId="194" fontId="22" fillId="24" borderId="15" xfId="0" applyNumberFormat="1" applyFont="1" applyFill="1" applyBorder="1" applyAlignment="1">
      <alignment horizontal="center" vertical="top" wrapText="1"/>
    </xf>
    <xf numFmtId="0" fontId="34" fillId="0" borderId="15" xfId="0" applyFont="1" applyFill="1" applyBorder="1" applyAlignment="1">
      <alignment horizontal="center" vertical="top" wrapText="1"/>
    </xf>
    <xf numFmtId="2" fontId="34" fillId="0" borderId="12" xfId="0" applyNumberFormat="1" applyFont="1" applyFill="1" applyBorder="1" applyAlignment="1">
      <alignment horizontal="center" vertical="top" wrapText="1"/>
    </xf>
    <xf numFmtId="2" fontId="34" fillId="0" borderId="15" xfId="0" applyNumberFormat="1" applyFont="1" applyFill="1" applyBorder="1" applyAlignment="1">
      <alignment horizontal="center" vertical="top" wrapText="1"/>
    </xf>
    <xf numFmtId="0" fontId="36" fillId="24" borderId="11" xfId="0" applyFont="1" applyFill="1" applyBorder="1" applyAlignment="1">
      <alignment horizontal="center" vertical="top" wrapText="1"/>
    </xf>
    <xf numFmtId="0" fontId="36" fillId="24" borderId="12" xfId="0" applyFont="1" applyFill="1" applyBorder="1" applyAlignment="1">
      <alignment horizontal="center" vertical="top" wrapText="1"/>
    </xf>
    <xf numFmtId="2" fontId="26" fillId="0" borderId="11" xfId="0" applyNumberFormat="1" applyFont="1" applyBorder="1" applyAlignment="1">
      <alignment horizontal="center" vertical="top" wrapText="1"/>
    </xf>
    <xf numFmtId="2" fontId="26" fillId="0" borderId="15" xfId="0" applyNumberFormat="1" applyFont="1" applyBorder="1" applyAlignment="1">
      <alignment horizontal="center" vertical="top" wrapText="1"/>
    </xf>
    <xf numFmtId="0" fontId="30" fillId="24" borderId="11" xfId="0" applyFont="1" applyFill="1" applyBorder="1" applyAlignment="1">
      <alignment horizontal="center" vertical="top" wrapText="1"/>
    </xf>
    <xf numFmtId="0" fontId="30" fillId="24" borderId="12" xfId="0" applyFont="1" applyFill="1" applyBorder="1" applyAlignment="1">
      <alignment horizontal="center" vertical="top" wrapText="1"/>
    </xf>
    <xf numFmtId="0" fontId="23" fillId="0" borderId="11" xfId="0" applyFont="1" applyFill="1" applyBorder="1" applyAlignment="1">
      <alignment horizontal="center" vertical="top" wrapText="1"/>
    </xf>
    <xf numFmtId="0" fontId="23" fillId="0" borderId="12" xfId="0" applyFont="1" applyFill="1" applyBorder="1" applyAlignment="1">
      <alignment horizontal="center" vertical="top" wrapText="1"/>
    </xf>
    <xf numFmtId="0" fontId="23" fillId="0" borderId="15" xfId="0" applyFont="1" applyFill="1" applyBorder="1" applyAlignment="1">
      <alignment horizontal="center" vertical="top" wrapText="1"/>
    </xf>
    <xf numFmtId="2" fontId="23" fillId="0" borderId="12" xfId="0" applyNumberFormat="1" applyFont="1" applyFill="1" applyBorder="1" applyAlignment="1">
      <alignment horizontal="center" vertical="top" wrapText="1"/>
    </xf>
    <xf numFmtId="2" fontId="23" fillId="0" borderId="15" xfId="0" applyNumberFormat="1"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28"/>
  <sheetViews>
    <sheetView view="pageBreakPreview" zoomScale="55" zoomScaleNormal="55" zoomScaleSheetLayoutView="55" zoomScalePageLayoutView="0" workbookViewId="0" topLeftCell="A1">
      <pane ySplit="3" topLeftCell="A4" activePane="bottomLeft" state="frozen"/>
      <selection pane="topLeft" activeCell="A1" sqref="A1"/>
      <selection pane="bottomLeft" activeCell="G6" sqref="G6"/>
    </sheetView>
  </sheetViews>
  <sheetFormatPr defaultColWidth="9.140625" defaultRowHeight="12.75"/>
  <cols>
    <col min="1" max="1" width="6.00390625" style="12" customWidth="1"/>
    <col min="2" max="2" width="28.8515625" style="429" customWidth="1"/>
    <col min="3" max="3" width="11.28125" style="15" customWidth="1"/>
    <col min="4" max="4" width="10.7109375" style="12" customWidth="1"/>
    <col min="5" max="5" width="12.7109375" style="16" customWidth="1"/>
    <col min="6" max="6" width="16.28125" style="12" customWidth="1"/>
    <col min="7" max="7" width="23.140625" style="17" customWidth="1"/>
    <col min="8" max="8" width="11.28125" style="18" customWidth="1"/>
    <col min="9" max="9" width="12.140625" style="18" customWidth="1"/>
    <col min="10" max="11" width="11.421875" style="18" customWidth="1"/>
    <col min="12" max="12" width="13.7109375" style="18" customWidth="1"/>
    <col min="13" max="13" width="12.7109375" style="18" customWidth="1"/>
    <col min="14" max="14" width="13.00390625" style="16" customWidth="1"/>
    <col min="15" max="15" width="14.7109375" style="16" customWidth="1"/>
    <col min="16" max="17" width="12.00390625" style="212" customWidth="1"/>
    <col min="18" max="18" width="13.421875" style="212" customWidth="1"/>
    <col min="19" max="19" width="25.421875" style="213" hidden="1" customWidth="1"/>
    <col min="20" max="20" width="14.00390625" style="213" customWidth="1"/>
    <col min="21" max="21" width="16.28125" style="15" customWidth="1"/>
    <col min="22" max="22" width="32.140625" style="20" customWidth="1"/>
    <col min="23" max="23" width="16.00390625" style="12" hidden="1" customWidth="1"/>
    <col min="24" max="16384" width="9.140625" style="13" customWidth="1"/>
  </cols>
  <sheetData>
    <row r="1" spans="1:25" s="5" customFormat="1" ht="51" customHeight="1">
      <c r="A1" s="489" t="s">
        <v>406</v>
      </c>
      <c r="B1" s="489"/>
      <c r="C1" s="489"/>
      <c r="D1" s="489"/>
      <c r="E1" s="489"/>
      <c r="F1" s="489"/>
      <c r="G1" s="489"/>
      <c r="H1" s="489"/>
      <c r="I1" s="489"/>
      <c r="J1" s="489"/>
      <c r="K1" s="489"/>
      <c r="L1" s="489"/>
      <c r="M1" s="489"/>
      <c r="N1" s="489"/>
      <c r="O1" s="489"/>
      <c r="P1" s="489"/>
      <c r="Q1" s="489"/>
      <c r="R1" s="489"/>
      <c r="S1" s="489"/>
      <c r="T1" s="489"/>
      <c r="U1" s="489"/>
      <c r="V1" s="489"/>
      <c r="Y1" s="6"/>
    </row>
    <row r="2" spans="1:23" s="8" customFormat="1" ht="78.75" customHeight="1">
      <c r="A2" s="490" t="s">
        <v>332</v>
      </c>
      <c r="B2" s="492" t="s">
        <v>386</v>
      </c>
      <c r="C2" s="492" t="s">
        <v>143</v>
      </c>
      <c r="D2" s="490" t="s">
        <v>142</v>
      </c>
      <c r="E2" s="494" t="s">
        <v>387</v>
      </c>
      <c r="F2" s="490" t="s">
        <v>120</v>
      </c>
      <c r="G2" s="500" t="s">
        <v>103</v>
      </c>
      <c r="H2" s="498" t="s">
        <v>156</v>
      </c>
      <c r="I2" s="498" t="s">
        <v>338</v>
      </c>
      <c r="J2" s="498" t="s">
        <v>395</v>
      </c>
      <c r="K2" s="498" t="s">
        <v>102</v>
      </c>
      <c r="L2" s="498" t="s">
        <v>317</v>
      </c>
      <c r="M2" s="498" t="s">
        <v>263</v>
      </c>
      <c r="N2" s="506" t="s">
        <v>273</v>
      </c>
      <c r="O2" s="507"/>
      <c r="P2" s="508"/>
      <c r="Q2" s="376" t="s">
        <v>204</v>
      </c>
      <c r="R2" s="496" t="s">
        <v>155</v>
      </c>
      <c r="S2" s="504" t="s">
        <v>365</v>
      </c>
      <c r="T2" s="504" t="s">
        <v>152</v>
      </c>
      <c r="U2" s="492" t="s">
        <v>140</v>
      </c>
      <c r="V2" s="502" t="s">
        <v>364</v>
      </c>
      <c r="W2" s="7" t="s">
        <v>389</v>
      </c>
    </row>
    <row r="3" spans="1:23" s="8" customFormat="1" ht="84.75" customHeight="1">
      <c r="A3" s="491"/>
      <c r="B3" s="493"/>
      <c r="C3" s="493"/>
      <c r="D3" s="491"/>
      <c r="E3" s="495"/>
      <c r="F3" s="491"/>
      <c r="G3" s="501"/>
      <c r="H3" s="499"/>
      <c r="I3" s="499"/>
      <c r="J3" s="499"/>
      <c r="K3" s="499"/>
      <c r="L3" s="499"/>
      <c r="M3" s="499"/>
      <c r="N3" s="126" t="s">
        <v>117</v>
      </c>
      <c r="O3" s="126" t="s">
        <v>225</v>
      </c>
      <c r="P3" s="178" t="s">
        <v>265</v>
      </c>
      <c r="Q3" s="377"/>
      <c r="R3" s="497"/>
      <c r="S3" s="505"/>
      <c r="T3" s="505"/>
      <c r="U3" s="493"/>
      <c r="V3" s="503"/>
      <c r="W3" s="9"/>
    </row>
    <row r="4" spans="1:23" s="8" customFormat="1" ht="15.75">
      <c r="A4" s="21">
        <v>1</v>
      </c>
      <c r="B4" s="22">
        <v>2</v>
      </c>
      <c r="C4" s="22">
        <v>3</v>
      </c>
      <c r="D4" s="21">
        <v>4</v>
      </c>
      <c r="E4" s="23">
        <v>5</v>
      </c>
      <c r="F4" s="24">
        <v>6</v>
      </c>
      <c r="G4" s="23">
        <v>7</v>
      </c>
      <c r="H4" s="24">
        <v>8</v>
      </c>
      <c r="I4" s="24">
        <v>9</v>
      </c>
      <c r="J4" s="24">
        <v>10</v>
      </c>
      <c r="K4" s="24">
        <v>11</v>
      </c>
      <c r="L4" s="24">
        <v>12</v>
      </c>
      <c r="M4" s="24"/>
      <c r="N4" s="23">
        <v>13</v>
      </c>
      <c r="O4" s="23">
        <v>14</v>
      </c>
      <c r="P4" s="188">
        <v>15</v>
      </c>
      <c r="Q4" s="188"/>
      <c r="R4" s="188">
        <v>16</v>
      </c>
      <c r="S4" s="188">
        <v>11</v>
      </c>
      <c r="T4" s="188">
        <v>17</v>
      </c>
      <c r="U4" s="22">
        <v>18</v>
      </c>
      <c r="V4" s="25">
        <v>19</v>
      </c>
      <c r="W4" s="9"/>
    </row>
    <row r="5" spans="1:23" s="11" customFormat="1" ht="15.75">
      <c r="A5" s="26">
        <v>1</v>
      </c>
      <c r="B5" s="475" t="s">
        <v>118</v>
      </c>
      <c r="C5" s="475"/>
      <c r="D5" s="475"/>
      <c r="E5" s="475"/>
      <c r="F5" s="475"/>
      <c r="G5" s="475"/>
      <c r="H5" s="475"/>
      <c r="I5" s="475"/>
      <c r="J5" s="475"/>
      <c r="K5" s="475"/>
      <c r="L5" s="475"/>
      <c r="M5" s="475"/>
      <c r="N5" s="475"/>
      <c r="O5" s="475"/>
      <c r="P5" s="475"/>
      <c r="Q5" s="475"/>
      <c r="R5" s="475"/>
      <c r="S5" s="475"/>
      <c r="T5" s="475"/>
      <c r="U5" s="475"/>
      <c r="V5" s="476"/>
      <c r="W5" s="10"/>
    </row>
    <row r="6" spans="1:25" s="36" customFormat="1" ht="161.25" customHeight="1">
      <c r="A6" s="27" t="s">
        <v>15</v>
      </c>
      <c r="B6" s="413" t="s">
        <v>172</v>
      </c>
      <c r="C6" s="29">
        <v>4.3972</v>
      </c>
      <c r="D6" s="30">
        <v>3.82</v>
      </c>
      <c r="E6" s="483">
        <v>62</v>
      </c>
      <c r="F6" s="27" t="s">
        <v>352</v>
      </c>
      <c r="G6" s="32" t="s">
        <v>331</v>
      </c>
      <c r="H6" s="30">
        <v>4.52</v>
      </c>
      <c r="I6" s="30">
        <f>1.59</f>
        <v>1.59</v>
      </c>
      <c r="J6" s="30">
        <v>0</v>
      </c>
      <c r="K6" s="30">
        <v>0</v>
      </c>
      <c r="L6" s="30">
        <v>0</v>
      </c>
      <c r="M6" s="30"/>
      <c r="N6" s="31"/>
      <c r="O6" s="31"/>
      <c r="P6" s="167">
        <f>O6+N6</f>
        <v>0</v>
      </c>
      <c r="Q6" s="168"/>
      <c r="R6" s="168">
        <f>(P6+H6+I6+J6)*5%+H6+P6+I6+J6</f>
        <v>6.4155</v>
      </c>
      <c r="S6" s="189" t="s">
        <v>331</v>
      </c>
      <c r="T6" s="167">
        <f>I6+P6+H6+J6</f>
        <v>6.109999999999999</v>
      </c>
      <c r="U6" s="33" t="s">
        <v>145</v>
      </c>
      <c r="V6" s="34" t="s">
        <v>106</v>
      </c>
      <c r="W6" s="35">
        <v>5.82</v>
      </c>
      <c r="Y6" s="36">
        <v>3.82</v>
      </c>
    </row>
    <row r="7" spans="1:23" s="50" customFormat="1" ht="15.75">
      <c r="A7" s="37"/>
      <c r="B7" s="486" t="s">
        <v>336</v>
      </c>
      <c r="C7" s="39"/>
      <c r="D7" s="40"/>
      <c r="E7" s="484"/>
      <c r="F7" s="37"/>
      <c r="G7" s="42"/>
      <c r="H7" s="40"/>
      <c r="I7" s="40"/>
      <c r="J7" s="40"/>
      <c r="K7" s="40"/>
      <c r="L7" s="40"/>
      <c r="M7" s="40"/>
      <c r="N7" s="41"/>
      <c r="O7" s="41"/>
      <c r="P7" s="168"/>
      <c r="Q7" s="168"/>
      <c r="R7" s="168"/>
      <c r="S7" s="190"/>
      <c r="T7" s="140"/>
      <c r="U7" s="39"/>
      <c r="V7" s="34"/>
      <c r="W7" s="49"/>
    </row>
    <row r="8" spans="1:23" s="50" customFormat="1" ht="15.75">
      <c r="A8" s="37"/>
      <c r="B8" s="486"/>
      <c r="C8" s="39"/>
      <c r="D8" s="40"/>
      <c r="E8" s="484"/>
      <c r="F8" s="37"/>
      <c r="G8" s="42"/>
      <c r="H8" s="40"/>
      <c r="I8" s="40"/>
      <c r="J8" s="40"/>
      <c r="K8" s="40"/>
      <c r="L8" s="40"/>
      <c r="M8" s="40"/>
      <c r="N8" s="41"/>
      <c r="O8" s="41"/>
      <c r="P8" s="168"/>
      <c r="Q8" s="168"/>
      <c r="R8" s="168"/>
      <c r="S8" s="190"/>
      <c r="T8" s="140"/>
      <c r="U8" s="39"/>
      <c r="V8" s="34"/>
      <c r="W8" s="49"/>
    </row>
    <row r="9" spans="1:23" s="50" customFormat="1" ht="29.25" customHeight="1">
      <c r="A9" s="51"/>
      <c r="B9" s="487"/>
      <c r="C9" s="39"/>
      <c r="D9" s="40"/>
      <c r="E9" s="484"/>
      <c r="F9" s="37"/>
      <c r="G9" s="42"/>
      <c r="H9" s="40"/>
      <c r="I9" s="40"/>
      <c r="J9" s="40"/>
      <c r="K9" s="40"/>
      <c r="L9" s="40"/>
      <c r="M9" s="40"/>
      <c r="N9" s="41"/>
      <c r="O9" s="41"/>
      <c r="P9" s="168"/>
      <c r="Q9" s="168"/>
      <c r="R9" s="168"/>
      <c r="S9" s="190"/>
      <c r="T9" s="140"/>
      <c r="U9" s="39"/>
      <c r="V9" s="52"/>
      <c r="W9" s="49"/>
    </row>
    <row r="10" spans="1:23" s="50" customFormat="1" ht="135" customHeight="1">
      <c r="A10" s="27" t="s">
        <v>16</v>
      </c>
      <c r="B10" s="123" t="s">
        <v>173</v>
      </c>
      <c r="C10" s="54"/>
      <c r="D10" s="55">
        <v>0.23</v>
      </c>
      <c r="E10" s="484"/>
      <c r="F10" s="57" t="s">
        <v>121</v>
      </c>
      <c r="G10" s="58" t="s">
        <v>331</v>
      </c>
      <c r="H10" s="55">
        <v>0.2</v>
      </c>
      <c r="I10" s="55">
        <v>0.02</v>
      </c>
      <c r="J10" s="55">
        <v>0</v>
      </c>
      <c r="K10" s="55">
        <v>0</v>
      </c>
      <c r="L10" s="55">
        <v>0</v>
      </c>
      <c r="M10" s="55"/>
      <c r="N10" s="56">
        <v>0</v>
      </c>
      <c r="O10" s="56"/>
      <c r="P10" s="163">
        <f>O10+N10</f>
        <v>0</v>
      </c>
      <c r="Q10" s="168"/>
      <c r="R10" s="168">
        <f>(P10+H10+I10+J10)*5%+H10+P10+I10+J10</f>
        <v>0.231</v>
      </c>
      <c r="S10" s="196" t="s">
        <v>331</v>
      </c>
      <c r="T10" s="167">
        <f>I10+P10+H10+J10</f>
        <v>0.22</v>
      </c>
      <c r="U10" s="60" t="s">
        <v>146</v>
      </c>
      <c r="V10" s="61" t="s">
        <v>371</v>
      </c>
      <c r="W10" s="62">
        <v>0.29</v>
      </c>
    </row>
    <row r="11" spans="1:23" s="67" customFormat="1" ht="124.5" customHeight="1">
      <c r="A11" s="27" t="s">
        <v>17</v>
      </c>
      <c r="B11" s="123" t="s">
        <v>174</v>
      </c>
      <c r="C11" s="29">
        <v>26.6783</v>
      </c>
      <c r="D11" s="55">
        <v>30.47</v>
      </c>
      <c r="E11" s="484"/>
      <c r="F11" s="63" t="s">
        <v>122</v>
      </c>
      <c r="G11" s="64" t="s">
        <v>157</v>
      </c>
      <c r="H11" s="40">
        <v>19.48</v>
      </c>
      <c r="I11" s="40">
        <f>2.55</f>
        <v>2.55</v>
      </c>
      <c r="J11" s="40">
        <v>0</v>
      </c>
      <c r="K11" s="40">
        <v>0</v>
      </c>
      <c r="L11" s="40">
        <v>0</v>
      </c>
      <c r="M11" s="40"/>
      <c r="N11" s="56">
        <v>0</v>
      </c>
      <c r="O11" s="41"/>
      <c r="P11" s="163">
        <f>O11+N11</f>
        <v>0</v>
      </c>
      <c r="Q11" s="167"/>
      <c r="R11" s="167">
        <f>(P11+H11+I11)*5%+H11+P11+I11</f>
        <v>23.131500000000003</v>
      </c>
      <c r="S11" s="190" t="s">
        <v>329</v>
      </c>
      <c r="T11" s="167">
        <f>I11+P11+H11+J11</f>
        <v>22.03</v>
      </c>
      <c r="U11" s="65">
        <f>T11/D11</f>
        <v>0.7230062356416148</v>
      </c>
      <c r="V11" s="66" t="s">
        <v>371</v>
      </c>
      <c r="W11" s="62">
        <v>20.86</v>
      </c>
    </row>
    <row r="12" spans="1:25" s="67" customFormat="1" ht="209.25" customHeight="1">
      <c r="A12" s="68" t="s">
        <v>18</v>
      </c>
      <c r="B12" s="414" t="s">
        <v>193</v>
      </c>
      <c r="C12" s="70"/>
      <c r="D12" s="27">
        <v>4.85</v>
      </c>
      <c r="E12" s="484"/>
      <c r="F12" s="71" t="s">
        <v>327</v>
      </c>
      <c r="G12" s="3" t="s">
        <v>63</v>
      </c>
      <c r="H12" s="27">
        <v>0</v>
      </c>
      <c r="I12" s="27">
        <v>0.94</v>
      </c>
      <c r="J12" s="27">
        <v>1.28</v>
      </c>
      <c r="K12" s="27">
        <v>0</v>
      </c>
      <c r="L12" s="27">
        <v>0</v>
      </c>
      <c r="M12" s="27"/>
      <c r="N12" s="32">
        <v>0</v>
      </c>
      <c r="O12" s="32">
        <v>0.12</v>
      </c>
      <c r="P12" s="138">
        <f>O12+N12</f>
        <v>0.12</v>
      </c>
      <c r="Q12" s="140"/>
      <c r="R12" s="168">
        <f>(P12+H12+I12+J12+K12)*5%+H12+P12+I12+J12+K12</f>
        <v>2.457</v>
      </c>
      <c r="S12" s="138" t="s">
        <v>379</v>
      </c>
      <c r="T12" s="167">
        <f>I12+P12+H12+J12</f>
        <v>2.34</v>
      </c>
      <c r="U12" s="72">
        <v>0.367</v>
      </c>
      <c r="V12" s="445" t="s">
        <v>371</v>
      </c>
      <c r="W12" s="62"/>
      <c r="Y12" s="36"/>
    </row>
    <row r="13" spans="1:23" s="67" customFormat="1" ht="216" customHeight="1">
      <c r="A13" s="37" t="s">
        <v>315</v>
      </c>
      <c r="B13" s="415" t="s">
        <v>194</v>
      </c>
      <c r="C13" s="70"/>
      <c r="D13" s="37">
        <v>4.42</v>
      </c>
      <c r="E13" s="41"/>
      <c r="F13" s="82" t="s">
        <v>327</v>
      </c>
      <c r="G13" s="4" t="s">
        <v>400</v>
      </c>
      <c r="H13" s="37">
        <v>0</v>
      </c>
      <c r="I13" s="37">
        <v>1.55</v>
      </c>
      <c r="J13" s="37">
        <v>0.59</v>
      </c>
      <c r="K13" s="37">
        <v>0</v>
      </c>
      <c r="L13" s="37">
        <v>0</v>
      </c>
      <c r="M13" s="37"/>
      <c r="N13" s="42">
        <v>0</v>
      </c>
      <c r="O13" s="42"/>
      <c r="P13" s="140">
        <f>O13+N13</f>
        <v>0</v>
      </c>
      <c r="Q13" s="140"/>
      <c r="R13" s="168">
        <f>(P13+H13+I13+J13+K13)*5%+H13+P13+I13+J13+K13</f>
        <v>2.247</v>
      </c>
      <c r="S13" s="140" t="s">
        <v>380</v>
      </c>
      <c r="T13" s="167">
        <f>I13+P13+H13+J13</f>
        <v>2.14</v>
      </c>
      <c r="U13" s="96">
        <v>0.4841</v>
      </c>
      <c r="V13" s="76" t="s">
        <v>371</v>
      </c>
      <c r="W13" s="62"/>
    </row>
    <row r="14" spans="1:23" s="232" customFormat="1" ht="183" customHeight="1">
      <c r="A14" s="21" t="s">
        <v>362</v>
      </c>
      <c r="B14" s="123" t="s">
        <v>52</v>
      </c>
      <c r="C14" s="22">
        <v>3.85</v>
      </c>
      <c r="D14" s="124">
        <v>5.37</v>
      </c>
      <c r="E14" s="484"/>
      <c r="F14" s="229" t="s">
        <v>313</v>
      </c>
      <c r="G14" s="64" t="s">
        <v>314</v>
      </c>
      <c r="H14" s="124">
        <v>0</v>
      </c>
      <c r="I14" s="124">
        <v>0</v>
      </c>
      <c r="J14" s="124">
        <v>0</v>
      </c>
      <c r="K14" s="124">
        <v>0.4</v>
      </c>
      <c r="L14" s="124">
        <v>1.51</v>
      </c>
      <c r="M14" s="124"/>
      <c r="N14" s="126">
        <v>1.79</v>
      </c>
      <c r="O14" s="126">
        <v>0.74</v>
      </c>
      <c r="P14" s="175">
        <f>N14+O14</f>
        <v>2.5300000000000002</v>
      </c>
      <c r="Q14" s="171"/>
      <c r="R14" s="171">
        <v>4.24</v>
      </c>
      <c r="S14" s="178"/>
      <c r="T14" s="178">
        <v>4.04</v>
      </c>
      <c r="U14" s="230">
        <v>1</v>
      </c>
      <c r="V14" s="19" t="s">
        <v>374</v>
      </c>
      <c r="W14" s="231"/>
    </row>
    <row r="15" spans="1:23" s="232" customFormat="1" ht="149.25" customHeight="1">
      <c r="A15" s="217" t="s">
        <v>363</v>
      </c>
      <c r="B15" s="233" t="s">
        <v>53</v>
      </c>
      <c r="C15" s="218">
        <v>2.25</v>
      </c>
      <c r="D15" s="221">
        <v>2.92</v>
      </c>
      <c r="E15" s="485"/>
      <c r="F15" s="234" t="s">
        <v>309</v>
      </c>
      <c r="G15" s="235" t="s">
        <v>310</v>
      </c>
      <c r="H15" s="124">
        <v>0</v>
      </c>
      <c r="I15" s="124">
        <v>0</v>
      </c>
      <c r="J15" s="124">
        <v>0</v>
      </c>
      <c r="K15" s="124">
        <v>0.4</v>
      </c>
      <c r="L15" s="124">
        <v>1.58</v>
      </c>
      <c r="M15" s="124"/>
      <c r="N15" s="126">
        <v>0.12</v>
      </c>
      <c r="O15" s="126">
        <v>0</v>
      </c>
      <c r="P15" s="175">
        <f>N15+O15</f>
        <v>0.12</v>
      </c>
      <c r="Q15" s="171"/>
      <c r="R15" s="171">
        <v>2.1</v>
      </c>
      <c r="S15" s="178"/>
      <c r="T15" s="178">
        <v>2.28</v>
      </c>
      <c r="U15" s="230">
        <v>0.98</v>
      </c>
      <c r="V15" s="225" t="s">
        <v>372</v>
      </c>
      <c r="W15" s="231"/>
    </row>
    <row r="16" spans="1:23" s="104" customFormat="1" ht="142.5" thickBot="1">
      <c r="A16" s="51" t="s">
        <v>19</v>
      </c>
      <c r="B16" s="233" t="s">
        <v>175</v>
      </c>
      <c r="C16" s="54">
        <v>4.2986</v>
      </c>
      <c r="D16" s="91">
        <v>4.3</v>
      </c>
      <c r="E16" s="92"/>
      <c r="F16" s="99" t="s">
        <v>123</v>
      </c>
      <c r="G16" s="100"/>
      <c r="H16" s="91">
        <v>1.53</v>
      </c>
      <c r="I16" s="91">
        <v>0.66</v>
      </c>
      <c r="J16" s="91">
        <v>0</v>
      </c>
      <c r="K16" s="91">
        <v>0</v>
      </c>
      <c r="L16" s="91">
        <v>0</v>
      </c>
      <c r="M16" s="91"/>
      <c r="N16" s="92">
        <v>0</v>
      </c>
      <c r="O16" s="92"/>
      <c r="P16" s="174">
        <f>N16+O16</f>
        <v>0</v>
      </c>
      <c r="Q16" s="168"/>
      <c r="R16" s="168">
        <f>(P16+H16+I16+J16+K16)*5%+H16+P16+I16+J16+K16</f>
        <v>2.2995</v>
      </c>
      <c r="S16" s="199" t="s">
        <v>149</v>
      </c>
      <c r="T16" s="167">
        <f>I16+P16+H16+J16+K16</f>
        <v>2.19</v>
      </c>
      <c r="U16" s="101">
        <v>1</v>
      </c>
      <c r="V16" s="19" t="s">
        <v>106</v>
      </c>
      <c r="W16" s="103">
        <v>1.61</v>
      </c>
    </row>
    <row r="17" spans="1:23" s="108" customFormat="1" ht="217.5" customHeight="1">
      <c r="A17" s="51" t="s">
        <v>20</v>
      </c>
      <c r="B17" s="111" t="s">
        <v>176</v>
      </c>
      <c r="C17" s="39"/>
      <c r="D17" s="40">
        <v>0.9</v>
      </c>
      <c r="E17" s="41"/>
      <c r="F17" s="51" t="s">
        <v>124</v>
      </c>
      <c r="G17" s="105"/>
      <c r="H17" s="40">
        <v>1.08</v>
      </c>
      <c r="I17" s="40">
        <v>0.11</v>
      </c>
      <c r="J17" s="40">
        <v>0</v>
      </c>
      <c r="K17" s="40">
        <v>0</v>
      </c>
      <c r="L17" s="40">
        <v>0</v>
      </c>
      <c r="M17" s="40"/>
      <c r="N17" s="41">
        <v>0</v>
      </c>
      <c r="O17" s="41"/>
      <c r="P17" s="168">
        <f>N17+O17</f>
        <v>0</v>
      </c>
      <c r="Q17" s="168"/>
      <c r="R17" s="168">
        <f>(P17+H17+I17+J17+K17)*5%+H17+P17+I17+J17+K17</f>
        <v>1.2495000000000003</v>
      </c>
      <c r="S17" s="200" t="s">
        <v>148</v>
      </c>
      <c r="T17" s="167">
        <f>I17+P17+H17+J17+K17</f>
        <v>1.1900000000000002</v>
      </c>
      <c r="U17" s="101" t="s">
        <v>355</v>
      </c>
      <c r="V17" s="106" t="s">
        <v>37</v>
      </c>
      <c r="W17" s="107">
        <v>1.13</v>
      </c>
    </row>
    <row r="18" spans="1:23" s="228" customFormat="1" ht="168.75" customHeight="1">
      <c r="A18" s="216" t="s">
        <v>21</v>
      </c>
      <c r="B18" s="223" t="s">
        <v>50</v>
      </c>
      <c r="C18" s="224"/>
      <c r="D18" s="224"/>
      <c r="E18" s="225"/>
      <c r="F18" s="216"/>
      <c r="G18" s="222"/>
      <c r="H18" s="216"/>
      <c r="I18" s="216"/>
      <c r="J18" s="216"/>
      <c r="K18" s="216"/>
      <c r="L18" s="216"/>
      <c r="M18" s="216"/>
      <c r="N18" s="219"/>
      <c r="O18" s="222"/>
      <c r="P18" s="205"/>
      <c r="Q18" s="205"/>
      <c r="R18" s="205"/>
      <c r="S18" s="205"/>
      <c r="T18" s="220"/>
      <c r="U18" s="408">
        <v>0.85</v>
      </c>
      <c r="V18" s="226" t="s">
        <v>371</v>
      </c>
      <c r="W18" s="227"/>
    </row>
    <row r="19" spans="1:23" s="50" customFormat="1" ht="105.75" customHeight="1">
      <c r="A19" s="37"/>
      <c r="B19" s="111" t="s">
        <v>119</v>
      </c>
      <c r="C19" s="39">
        <v>9.8096</v>
      </c>
      <c r="D19" s="40">
        <v>5.43</v>
      </c>
      <c r="E19" s="41"/>
      <c r="F19" s="112" t="s">
        <v>311</v>
      </c>
      <c r="G19" s="113" t="s">
        <v>312</v>
      </c>
      <c r="H19" s="40">
        <v>0</v>
      </c>
      <c r="I19" s="40">
        <v>0</v>
      </c>
      <c r="J19" s="40">
        <v>5.65</v>
      </c>
      <c r="K19" s="40">
        <v>1.42</v>
      </c>
      <c r="L19" s="40">
        <v>1.55</v>
      </c>
      <c r="M19" s="40"/>
      <c r="N19" s="41">
        <v>0.34</v>
      </c>
      <c r="O19" s="41">
        <v>0</v>
      </c>
      <c r="P19" s="168">
        <f>O19+N19</f>
        <v>0.34</v>
      </c>
      <c r="Q19" s="168"/>
      <c r="R19" s="168">
        <v>9.408</v>
      </c>
      <c r="S19" s="201">
        <v>40224</v>
      </c>
      <c r="T19" s="167">
        <v>8.96</v>
      </c>
      <c r="U19" s="114">
        <v>0.8</v>
      </c>
      <c r="V19" s="115" t="s">
        <v>373</v>
      </c>
      <c r="W19" s="43">
        <v>1.9</v>
      </c>
    </row>
    <row r="20" spans="1:23" s="50" customFormat="1" ht="15.75">
      <c r="A20" s="37"/>
      <c r="B20" s="111"/>
      <c r="C20" s="39"/>
      <c r="D20" s="40"/>
      <c r="E20" s="41"/>
      <c r="F20" s="112"/>
      <c r="G20" s="88"/>
      <c r="H20" s="40"/>
      <c r="I20" s="40"/>
      <c r="J20" s="40"/>
      <c r="K20" s="40"/>
      <c r="L20" s="40"/>
      <c r="M20" s="40"/>
      <c r="N20" s="41"/>
      <c r="O20" s="41"/>
      <c r="P20" s="168"/>
      <c r="Q20" s="168"/>
      <c r="R20" s="168"/>
      <c r="S20" s="201">
        <v>40224</v>
      </c>
      <c r="T20" s="198"/>
      <c r="U20" s="89"/>
      <c r="V20" s="115"/>
      <c r="W20" s="43"/>
    </row>
    <row r="21" spans="1:23" s="50" customFormat="1" ht="15.75">
      <c r="A21" s="37"/>
      <c r="B21" s="111"/>
      <c r="C21" s="39"/>
      <c r="D21" s="40"/>
      <c r="E21" s="41"/>
      <c r="F21" s="82"/>
      <c r="G21" s="83"/>
      <c r="H21" s="40"/>
      <c r="I21" s="40"/>
      <c r="J21" s="40"/>
      <c r="K21" s="40"/>
      <c r="L21" s="40"/>
      <c r="M21" s="40"/>
      <c r="N21" s="41"/>
      <c r="O21" s="41"/>
      <c r="P21" s="168"/>
      <c r="Q21" s="168"/>
      <c r="R21" s="168"/>
      <c r="S21" s="202" t="s">
        <v>380</v>
      </c>
      <c r="T21" s="140"/>
      <c r="U21" s="78"/>
      <c r="V21" s="115"/>
      <c r="W21" s="43"/>
    </row>
    <row r="22" spans="1:23" s="50" customFormat="1" ht="15.75">
      <c r="A22" s="37"/>
      <c r="B22" s="111"/>
      <c r="C22" s="39"/>
      <c r="D22" s="40"/>
      <c r="E22" s="41"/>
      <c r="F22" s="82"/>
      <c r="G22" s="83"/>
      <c r="H22" s="40"/>
      <c r="I22" s="40"/>
      <c r="J22" s="40"/>
      <c r="K22" s="40"/>
      <c r="L22" s="40"/>
      <c r="M22" s="40"/>
      <c r="N22" s="41"/>
      <c r="O22" s="41"/>
      <c r="P22" s="168"/>
      <c r="Q22" s="168"/>
      <c r="R22" s="168"/>
      <c r="S22" s="202" t="s">
        <v>381</v>
      </c>
      <c r="T22" s="140"/>
      <c r="U22" s="78"/>
      <c r="V22" s="115"/>
      <c r="W22" s="43"/>
    </row>
    <row r="23" spans="1:23" s="50" customFormat="1" ht="15.75">
      <c r="A23" s="37"/>
      <c r="B23" s="111"/>
      <c r="C23" s="39"/>
      <c r="D23" s="40"/>
      <c r="E23" s="41"/>
      <c r="F23" s="82"/>
      <c r="G23" s="83"/>
      <c r="H23" s="40"/>
      <c r="I23" s="40"/>
      <c r="J23" s="40"/>
      <c r="K23" s="40"/>
      <c r="L23" s="40"/>
      <c r="M23" s="40"/>
      <c r="N23" s="41"/>
      <c r="O23" s="41"/>
      <c r="P23" s="168"/>
      <c r="Q23" s="168"/>
      <c r="R23" s="168"/>
      <c r="S23" s="202" t="s">
        <v>381</v>
      </c>
      <c r="T23" s="140"/>
      <c r="U23" s="78"/>
      <c r="V23" s="115"/>
      <c r="W23" s="43"/>
    </row>
    <row r="24" spans="1:23" s="50" customFormat="1" ht="15.75">
      <c r="A24" s="37"/>
      <c r="B24" s="111"/>
      <c r="C24" s="39"/>
      <c r="D24" s="40"/>
      <c r="E24" s="41"/>
      <c r="F24" s="82"/>
      <c r="G24" s="83"/>
      <c r="H24" s="40"/>
      <c r="I24" s="40"/>
      <c r="J24" s="40"/>
      <c r="K24" s="40"/>
      <c r="L24" s="40"/>
      <c r="M24" s="40"/>
      <c r="N24" s="41"/>
      <c r="O24" s="41"/>
      <c r="P24" s="168"/>
      <c r="Q24" s="168"/>
      <c r="R24" s="168"/>
      <c r="S24" s="202" t="s">
        <v>383</v>
      </c>
      <c r="T24" s="140"/>
      <c r="U24" s="78"/>
      <c r="V24" s="115"/>
      <c r="W24" s="43"/>
    </row>
    <row r="25" spans="1:23" s="50" customFormat="1" ht="15.75">
      <c r="A25" s="51"/>
      <c r="B25" s="233"/>
      <c r="C25" s="39"/>
      <c r="D25" s="91"/>
      <c r="E25" s="484"/>
      <c r="F25" s="93"/>
      <c r="G25" s="94"/>
      <c r="H25" s="91"/>
      <c r="I25" s="91"/>
      <c r="J25" s="91"/>
      <c r="K25" s="91"/>
      <c r="L25" s="91"/>
      <c r="M25" s="91"/>
      <c r="N25" s="92"/>
      <c r="O25" s="92"/>
      <c r="P25" s="174"/>
      <c r="Q25" s="174"/>
      <c r="R25" s="174"/>
      <c r="S25" s="203" t="s">
        <v>382</v>
      </c>
      <c r="T25" s="141"/>
      <c r="U25" s="95"/>
      <c r="V25" s="116"/>
      <c r="W25" s="43"/>
    </row>
    <row r="26" spans="1:23" s="50" customFormat="1" ht="167.25" customHeight="1">
      <c r="A26" s="27"/>
      <c r="B26" s="223" t="s">
        <v>177</v>
      </c>
      <c r="C26" s="39"/>
      <c r="D26" s="30">
        <v>2</v>
      </c>
      <c r="E26" s="484"/>
      <c r="F26" s="71" t="s">
        <v>8</v>
      </c>
      <c r="G26" s="117" t="s">
        <v>340</v>
      </c>
      <c r="H26" s="30">
        <v>0.27</v>
      </c>
      <c r="I26" s="30">
        <v>1.59</v>
      </c>
      <c r="J26" s="30">
        <v>1.18</v>
      </c>
      <c r="K26" s="30">
        <v>0.45</v>
      </c>
      <c r="L26" s="30">
        <v>0</v>
      </c>
      <c r="M26" s="30"/>
      <c r="N26" s="31">
        <v>0</v>
      </c>
      <c r="O26" s="31"/>
      <c r="P26" s="167">
        <f>O26+N26</f>
        <v>0</v>
      </c>
      <c r="Q26" s="168"/>
      <c r="R26" s="168">
        <f>(P26+H26+I26+J26+K26)*5%+H26+P26+I26+J26+K26</f>
        <v>3.6645000000000003</v>
      </c>
      <c r="S26" s="204" t="s">
        <v>382</v>
      </c>
      <c r="T26" s="167">
        <f>I26+P26+H26+J26</f>
        <v>3.04</v>
      </c>
      <c r="U26" s="118">
        <v>1</v>
      </c>
      <c r="V26" s="119" t="s">
        <v>371</v>
      </c>
      <c r="W26" s="49">
        <v>1.07</v>
      </c>
    </row>
    <row r="27" spans="1:23" s="50" customFormat="1" ht="186" customHeight="1">
      <c r="A27" s="57" t="s">
        <v>22</v>
      </c>
      <c r="B27" s="123" t="s">
        <v>178</v>
      </c>
      <c r="C27" s="54"/>
      <c r="D27" s="55">
        <v>0.39</v>
      </c>
      <c r="E27" s="484"/>
      <c r="F27" s="57" t="s">
        <v>125</v>
      </c>
      <c r="G27" s="121" t="s">
        <v>283</v>
      </c>
      <c r="H27" s="55">
        <v>0.28</v>
      </c>
      <c r="I27" s="55">
        <v>0.06</v>
      </c>
      <c r="J27" s="55">
        <v>0.01</v>
      </c>
      <c r="K27" s="55">
        <v>0</v>
      </c>
      <c r="L27" s="55">
        <v>0</v>
      </c>
      <c r="M27" s="55"/>
      <c r="N27" s="56">
        <v>0</v>
      </c>
      <c r="O27" s="56"/>
      <c r="P27" s="163">
        <f>N27+O27</f>
        <v>0</v>
      </c>
      <c r="Q27" s="168"/>
      <c r="R27" s="168">
        <f>(P27+H27+I27+J27+K27)*5%+H27+P27+I27+J27+K27</f>
        <v>0.36750000000000005</v>
      </c>
      <c r="S27" s="196" t="s">
        <v>388</v>
      </c>
      <c r="T27" s="167">
        <f>I27+P27+H27+J27</f>
        <v>0.35000000000000003</v>
      </c>
      <c r="U27" s="60" t="s">
        <v>145</v>
      </c>
      <c r="V27" s="61" t="s">
        <v>371</v>
      </c>
      <c r="W27" s="49">
        <v>0.3</v>
      </c>
    </row>
    <row r="28" spans="1:23" s="67" customFormat="1" ht="157.5">
      <c r="A28" s="27" t="s">
        <v>23</v>
      </c>
      <c r="B28" s="223" t="s">
        <v>179</v>
      </c>
      <c r="C28" s="29">
        <v>4.2499</v>
      </c>
      <c r="D28" s="30">
        <v>0.44</v>
      </c>
      <c r="E28" s="484"/>
      <c r="F28" s="71" t="s">
        <v>9</v>
      </c>
      <c r="G28" s="117" t="s">
        <v>285</v>
      </c>
      <c r="H28" s="30">
        <v>0.32</v>
      </c>
      <c r="I28" s="30">
        <v>0.51</v>
      </c>
      <c r="J28" s="30">
        <v>0</v>
      </c>
      <c r="K28" s="30">
        <v>0</v>
      </c>
      <c r="L28" s="30">
        <v>0</v>
      </c>
      <c r="M28" s="30"/>
      <c r="N28" s="31">
        <v>0</v>
      </c>
      <c r="O28" s="31"/>
      <c r="P28" s="163">
        <f>N28+O28</f>
        <v>0</v>
      </c>
      <c r="Q28" s="168"/>
      <c r="R28" s="168">
        <f>(P28+H28+I28+J28+K28)*5%+H28+P28+I28+J28+K28</f>
        <v>0.8715</v>
      </c>
      <c r="S28" s="205" t="s">
        <v>278</v>
      </c>
      <c r="T28" s="167">
        <f>I28+P28+H28+J28</f>
        <v>0.8300000000000001</v>
      </c>
      <c r="U28" s="60" t="s">
        <v>356</v>
      </c>
      <c r="V28" s="122" t="s">
        <v>371</v>
      </c>
      <c r="W28" s="49">
        <v>0.79</v>
      </c>
    </row>
    <row r="29" spans="1:23" s="50" customFormat="1" ht="189">
      <c r="A29" s="57" t="s">
        <v>24</v>
      </c>
      <c r="B29" s="123" t="s">
        <v>180</v>
      </c>
      <c r="C29" s="97"/>
      <c r="D29" s="55">
        <v>4.2</v>
      </c>
      <c r="E29" s="485"/>
      <c r="F29" s="57" t="s">
        <v>141</v>
      </c>
      <c r="G29" s="121" t="s">
        <v>70</v>
      </c>
      <c r="H29" s="55">
        <v>1.28</v>
      </c>
      <c r="I29" s="55">
        <v>3.05</v>
      </c>
      <c r="J29" s="55">
        <v>0.22</v>
      </c>
      <c r="K29" s="55">
        <v>0</v>
      </c>
      <c r="L29" s="55">
        <v>0</v>
      </c>
      <c r="M29" s="55"/>
      <c r="N29" s="56">
        <v>0</v>
      </c>
      <c r="O29" s="56"/>
      <c r="P29" s="163">
        <f>N29+O29</f>
        <v>0</v>
      </c>
      <c r="Q29" s="168"/>
      <c r="R29" s="168">
        <f>(P29+H29+I29+J29+K29)*5%+H29+P29+I29+J29+K29</f>
        <v>4.7775</v>
      </c>
      <c r="S29" s="196" t="s">
        <v>154</v>
      </c>
      <c r="T29" s="167">
        <f>I29+P29+H29+J29</f>
        <v>4.55</v>
      </c>
      <c r="U29" s="60">
        <v>1</v>
      </c>
      <c r="V29" s="61" t="s">
        <v>371</v>
      </c>
      <c r="W29" s="49">
        <v>3.48</v>
      </c>
    </row>
    <row r="30" spans="1:23" ht="15.75">
      <c r="A30" s="57"/>
      <c r="B30" s="123" t="s">
        <v>144</v>
      </c>
      <c r="C30" s="124">
        <v>64.72</v>
      </c>
      <c r="D30" s="124" t="e">
        <f>SUM(D6:D29)-#REF!</f>
        <v>#REF!</v>
      </c>
      <c r="E30" s="125">
        <v>62</v>
      </c>
      <c r="F30" s="124"/>
      <c r="G30" s="126"/>
      <c r="H30" s="124">
        <f>SUM(H6:H29)</f>
        <v>28.960000000000004</v>
      </c>
      <c r="I30" s="124"/>
      <c r="J30" s="124">
        <f>SUM(J6:J29)</f>
        <v>8.930000000000001</v>
      </c>
      <c r="K30" s="124">
        <f>SUM(K6:K29)</f>
        <v>2.67</v>
      </c>
      <c r="L30" s="124">
        <f>SUM(L6:L29)</f>
        <v>4.64</v>
      </c>
      <c r="M30" s="124"/>
      <c r="N30" s="126">
        <v>0</v>
      </c>
      <c r="O30" s="126">
        <f>SUM(O6:O29)</f>
        <v>0.86</v>
      </c>
      <c r="P30" s="177">
        <f>SUM(P6:P29)</f>
        <v>3.1100000000000003</v>
      </c>
      <c r="Q30" s="177"/>
      <c r="R30" s="177">
        <f>SUM(R6:R29)</f>
        <v>63.459999999999994</v>
      </c>
      <c r="S30" s="206"/>
      <c r="T30" s="177">
        <f>SUM(T6:T29)</f>
        <v>60.26999999999999</v>
      </c>
      <c r="U30" s="22"/>
      <c r="V30" s="127"/>
      <c r="W30" s="128"/>
    </row>
    <row r="31" spans="1:23" ht="31.5">
      <c r="A31" s="57"/>
      <c r="B31" s="123" t="s">
        <v>334</v>
      </c>
      <c r="C31" s="124"/>
      <c r="D31" s="124"/>
      <c r="E31" s="125"/>
      <c r="F31" s="124"/>
      <c r="G31" s="126"/>
      <c r="H31" s="124"/>
      <c r="I31" s="124"/>
      <c r="J31" s="124"/>
      <c r="K31" s="124"/>
      <c r="L31" s="124"/>
      <c r="M31" s="124"/>
      <c r="N31" s="126"/>
      <c r="O31" s="126"/>
      <c r="P31" s="177"/>
      <c r="Q31" s="177"/>
      <c r="R31" s="177">
        <f>T31*5%+T31</f>
        <v>1.4280000000000002</v>
      </c>
      <c r="S31" s="206"/>
      <c r="T31" s="177">
        <f>1.16+0.04+0.08+0.08</f>
        <v>1.36</v>
      </c>
      <c r="U31" s="22"/>
      <c r="V31" s="127"/>
      <c r="W31" s="129"/>
    </row>
    <row r="32" spans="1:23" ht="15.75">
      <c r="A32" s="57"/>
      <c r="B32" s="123" t="s">
        <v>335</v>
      </c>
      <c r="C32" s="124"/>
      <c r="D32" s="124"/>
      <c r="E32" s="125"/>
      <c r="F32" s="124"/>
      <c r="G32" s="126"/>
      <c r="H32" s="124"/>
      <c r="I32" s="124"/>
      <c r="J32" s="124"/>
      <c r="K32" s="124"/>
      <c r="L32" s="124"/>
      <c r="M32" s="124"/>
      <c r="N32" s="126"/>
      <c r="O32" s="126"/>
      <c r="P32" s="177"/>
      <c r="Q32" s="177"/>
      <c r="R32" s="177">
        <f>R31+R30</f>
        <v>64.88799999999999</v>
      </c>
      <c r="S32" s="206"/>
      <c r="T32" s="177">
        <f>SUM(T30:T31)</f>
        <v>61.62999999999999</v>
      </c>
      <c r="U32" s="124"/>
      <c r="V32" s="127"/>
      <c r="W32" s="129"/>
    </row>
    <row r="33" spans="1:23" ht="22.5" customHeight="1">
      <c r="A33" s="12">
        <v>2</v>
      </c>
      <c r="B33" s="479" t="s">
        <v>390</v>
      </c>
      <c r="C33" s="479"/>
      <c r="D33" s="479"/>
      <c r="E33" s="479"/>
      <c r="F33" s="479"/>
      <c r="G33" s="479"/>
      <c r="H33" s="479"/>
      <c r="I33" s="131"/>
      <c r="J33" s="131"/>
      <c r="K33" s="131"/>
      <c r="L33" s="131"/>
      <c r="M33" s="131"/>
      <c r="N33" s="207"/>
      <c r="O33" s="208"/>
      <c r="P33" s="209"/>
      <c r="Q33" s="209"/>
      <c r="R33" s="209"/>
      <c r="S33" s="209"/>
      <c r="T33" s="209"/>
      <c r="U33" s="130"/>
      <c r="V33" s="132"/>
      <c r="W33" s="18"/>
    </row>
    <row r="34" spans="1:23" s="285" customFormat="1" ht="197.25" customHeight="1">
      <c r="A34" s="239" t="s">
        <v>15</v>
      </c>
      <c r="B34" s="416" t="s">
        <v>181</v>
      </c>
      <c r="C34" s="239">
        <v>32.29</v>
      </c>
      <c r="D34" s="239">
        <v>32.29</v>
      </c>
      <c r="E34" s="276" t="s">
        <v>384</v>
      </c>
      <c r="F34" s="239" t="s">
        <v>126</v>
      </c>
      <c r="G34" s="277" t="s">
        <v>214</v>
      </c>
      <c r="H34" s="278">
        <v>8.39</v>
      </c>
      <c r="I34" s="278">
        <v>20.68</v>
      </c>
      <c r="J34" s="278">
        <v>11.71</v>
      </c>
      <c r="K34" s="278">
        <v>3.32</v>
      </c>
      <c r="L34" s="278">
        <v>0</v>
      </c>
      <c r="M34" s="278">
        <v>0.76</v>
      </c>
      <c r="N34" s="279">
        <v>0</v>
      </c>
      <c r="O34" s="276">
        <v>0</v>
      </c>
      <c r="P34" s="280">
        <f>O34+N34</f>
        <v>0</v>
      </c>
      <c r="Q34" s="272"/>
      <c r="R34" s="263">
        <v>47.1</v>
      </c>
      <c r="S34" s="477" t="s">
        <v>153</v>
      </c>
      <c r="T34" s="280">
        <v>44.86</v>
      </c>
      <c r="U34" s="282"/>
      <c r="V34" s="283" t="s">
        <v>333</v>
      </c>
      <c r="W34" s="284"/>
    </row>
    <row r="35" spans="1:23" s="285" customFormat="1" ht="15.75">
      <c r="A35" s="286"/>
      <c r="B35" s="417"/>
      <c r="C35" s="286"/>
      <c r="D35" s="286"/>
      <c r="E35" s="288"/>
      <c r="F35" s="286"/>
      <c r="G35" s="289"/>
      <c r="H35" s="290"/>
      <c r="I35" s="290"/>
      <c r="J35" s="290"/>
      <c r="K35" s="290"/>
      <c r="L35" s="290"/>
      <c r="M35" s="290"/>
      <c r="N35" s="288"/>
      <c r="O35" s="288"/>
      <c r="P35" s="272"/>
      <c r="Q35" s="272"/>
      <c r="R35" s="291"/>
      <c r="S35" s="478"/>
      <c r="T35" s="292"/>
      <c r="U35" s="293"/>
      <c r="V35" s="294"/>
      <c r="W35" s="295"/>
    </row>
    <row r="36" spans="1:23" s="285" customFormat="1" ht="176.25" customHeight="1">
      <c r="A36" s="281" t="s">
        <v>16</v>
      </c>
      <c r="B36" s="416" t="s">
        <v>182</v>
      </c>
      <c r="C36" s="278">
        <v>15.9</v>
      </c>
      <c r="D36" s="278">
        <v>15.9</v>
      </c>
      <c r="E36" s="276" t="s">
        <v>384</v>
      </c>
      <c r="F36" s="239" t="s">
        <v>127</v>
      </c>
      <c r="G36" s="277" t="s">
        <v>216</v>
      </c>
      <c r="H36" s="278">
        <v>5.83</v>
      </c>
      <c r="I36" s="278">
        <v>13.93</v>
      </c>
      <c r="J36" s="278">
        <v>4.73</v>
      </c>
      <c r="K36" s="278">
        <v>0.64</v>
      </c>
      <c r="L36" s="278">
        <v>1.8</v>
      </c>
      <c r="M36" s="278">
        <v>0</v>
      </c>
      <c r="N36" s="276">
        <v>0</v>
      </c>
      <c r="O36" s="276">
        <v>0</v>
      </c>
      <c r="P36" s="280">
        <v>0</v>
      </c>
      <c r="Q36" s="280"/>
      <c r="R36" s="280">
        <v>28.28</v>
      </c>
      <c r="S36" s="281" t="s">
        <v>385</v>
      </c>
      <c r="T36" s="280">
        <v>26.93</v>
      </c>
      <c r="U36" s="282"/>
      <c r="V36" s="375" t="s">
        <v>274</v>
      </c>
      <c r="W36" s="297"/>
    </row>
    <row r="37" spans="1:23" s="285" customFormat="1" ht="213.75" customHeight="1">
      <c r="A37" s="286" t="s">
        <v>17</v>
      </c>
      <c r="B37" s="430" t="s">
        <v>183</v>
      </c>
      <c r="C37" s="307">
        <v>22.79</v>
      </c>
      <c r="D37" s="239">
        <v>22.79</v>
      </c>
      <c r="E37" s="288"/>
      <c r="F37" s="239" t="s">
        <v>128</v>
      </c>
      <c r="G37" s="277" t="s">
        <v>227</v>
      </c>
      <c r="H37" s="278">
        <v>5.27</v>
      </c>
      <c r="I37" s="278">
        <v>20.51</v>
      </c>
      <c r="J37" s="278">
        <v>10.1</v>
      </c>
      <c r="K37" s="278">
        <v>5.48</v>
      </c>
      <c r="L37" s="278">
        <v>0</v>
      </c>
      <c r="M37" s="278">
        <v>0</v>
      </c>
      <c r="N37" s="276">
        <v>0</v>
      </c>
      <c r="O37" s="276">
        <v>0</v>
      </c>
      <c r="P37" s="280">
        <f>O37+N37</f>
        <v>0</v>
      </c>
      <c r="Q37" s="272"/>
      <c r="R37" s="272">
        <f>(P37+H37+I37+J37+K37)*5%+H37+P37+I37+J37+K37</f>
        <v>43.428</v>
      </c>
      <c r="S37" s="281" t="s">
        <v>366</v>
      </c>
      <c r="T37" s="280">
        <f>H37+I37+P37+J37+K37</f>
        <v>41.36</v>
      </c>
      <c r="U37" s="282"/>
      <c r="V37" s="283" t="s">
        <v>37</v>
      </c>
      <c r="W37" s="297"/>
    </row>
    <row r="38" spans="1:23" s="285" customFormat="1" ht="126">
      <c r="A38" s="308" t="s">
        <v>65</v>
      </c>
      <c r="B38" s="431" t="s">
        <v>211</v>
      </c>
      <c r="C38" s="310">
        <v>2.52</v>
      </c>
      <c r="D38" s="308">
        <v>2.52</v>
      </c>
      <c r="E38" s="311"/>
      <c r="F38" s="308" t="s">
        <v>129</v>
      </c>
      <c r="G38" s="312" t="s">
        <v>228</v>
      </c>
      <c r="H38" s="313">
        <v>0</v>
      </c>
      <c r="I38" s="313">
        <v>1.76</v>
      </c>
      <c r="J38" s="313">
        <v>0.33</v>
      </c>
      <c r="K38" s="313">
        <v>0</v>
      </c>
      <c r="L38" s="313">
        <v>0</v>
      </c>
      <c r="M38" s="313">
        <v>0</v>
      </c>
      <c r="N38" s="311">
        <v>0</v>
      </c>
      <c r="O38" s="311">
        <v>0</v>
      </c>
      <c r="P38" s="314">
        <f aca="true" t="shared" si="0" ref="P38:P48">N38+O38</f>
        <v>0</v>
      </c>
      <c r="Q38" s="314"/>
      <c r="R38" s="314">
        <v>2.19</v>
      </c>
      <c r="S38" s="315" t="s">
        <v>385</v>
      </c>
      <c r="T38" s="280">
        <v>2.09</v>
      </c>
      <c r="U38" s="316"/>
      <c r="V38" s="317" t="s">
        <v>79</v>
      </c>
      <c r="W38" s="297"/>
    </row>
    <row r="39" spans="1:23" s="285" customFormat="1" ht="94.5">
      <c r="A39" s="308" t="s">
        <v>66</v>
      </c>
      <c r="B39" s="431" t="s">
        <v>184</v>
      </c>
      <c r="C39" s="310"/>
      <c r="D39" s="308">
        <v>1.05</v>
      </c>
      <c r="E39" s="311"/>
      <c r="F39" s="308" t="s">
        <v>67</v>
      </c>
      <c r="G39" s="318" t="s">
        <v>68</v>
      </c>
      <c r="H39" s="313">
        <v>0</v>
      </c>
      <c r="I39" s="313">
        <v>0</v>
      </c>
      <c r="J39" s="313">
        <v>0</v>
      </c>
      <c r="K39" s="313">
        <v>0</v>
      </c>
      <c r="L39" s="313">
        <v>0.51</v>
      </c>
      <c r="M39" s="313">
        <v>0.37</v>
      </c>
      <c r="N39" s="311">
        <v>0</v>
      </c>
      <c r="O39" s="311">
        <v>0</v>
      </c>
      <c r="P39" s="314">
        <f t="shared" si="0"/>
        <v>0</v>
      </c>
      <c r="Q39" s="314"/>
      <c r="R39" s="314">
        <v>0.92</v>
      </c>
      <c r="S39" s="315" t="s">
        <v>385</v>
      </c>
      <c r="T39" s="280">
        <v>0.88</v>
      </c>
      <c r="U39" s="316"/>
      <c r="V39" s="317" t="s">
        <v>37</v>
      </c>
      <c r="W39" s="297"/>
    </row>
    <row r="40" spans="1:23" s="285" customFormat="1" ht="138.75" customHeight="1">
      <c r="A40" s="308" t="s">
        <v>20</v>
      </c>
      <c r="B40" s="431" t="s">
        <v>185</v>
      </c>
      <c r="C40" s="313">
        <v>0.3</v>
      </c>
      <c r="D40" s="313">
        <v>0.3</v>
      </c>
      <c r="E40" s="311"/>
      <c r="F40" s="308" t="s">
        <v>391</v>
      </c>
      <c r="G40" s="319" t="s">
        <v>231</v>
      </c>
      <c r="H40" s="313">
        <v>0</v>
      </c>
      <c r="I40" s="313">
        <v>0.27</v>
      </c>
      <c r="J40" s="313">
        <v>0.02</v>
      </c>
      <c r="K40" s="313">
        <v>0</v>
      </c>
      <c r="L40" s="313">
        <v>0</v>
      </c>
      <c r="M40" s="313">
        <v>0</v>
      </c>
      <c r="N40" s="311">
        <v>0</v>
      </c>
      <c r="O40" s="311">
        <v>0</v>
      </c>
      <c r="P40" s="314">
        <f t="shared" si="0"/>
        <v>0</v>
      </c>
      <c r="Q40" s="314"/>
      <c r="R40" s="314">
        <f>(P40+H40+I40+J40+K40)*5%+H40+P40+I40+J40+K40</f>
        <v>0.30450000000000005</v>
      </c>
      <c r="S40" s="315" t="s">
        <v>367</v>
      </c>
      <c r="T40" s="280">
        <f>H40+I40+P40+J40+K40</f>
        <v>0.29000000000000004</v>
      </c>
      <c r="U40" s="316"/>
      <c r="V40" s="317" t="s">
        <v>333</v>
      </c>
      <c r="W40" s="297"/>
    </row>
    <row r="41" spans="1:23" s="285" customFormat="1" ht="147.75" customHeight="1">
      <c r="A41" s="308" t="s">
        <v>21</v>
      </c>
      <c r="B41" s="420" t="s">
        <v>186</v>
      </c>
      <c r="C41" s="310">
        <v>2.35</v>
      </c>
      <c r="D41" s="308">
        <v>2.35</v>
      </c>
      <c r="E41" s="311"/>
      <c r="F41" s="308" t="s">
        <v>391</v>
      </c>
      <c r="G41" s="319" t="s">
        <v>233</v>
      </c>
      <c r="H41" s="313">
        <v>0</v>
      </c>
      <c r="I41" s="313">
        <v>2</v>
      </c>
      <c r="J41" s="313">
        <v>0.2</v>
      </c>
      <c r="K41" s="313">
        <v>0.01</v>
      </c>
      <c r="L41" s="313">
        <v>0.17</v>
      </c>
      <c r="M41" s="313">
        <v>0</v>
      </c>
      <c r="N41" s="311">
        <v>0</v>
      </c>
      <c r="O41" s="311">
        <v>0</v>
      </c>
      <c r="P41" s="314">
        <f t="shared" si="0"/>
        <v>0</v>
      </c>
      <c r="Q41" s="314"/>
      <c r="R41" s="255">
        <v>2.5</v>
      </c>
      <c r="S41" s="315" t="s">
        <v>385</v>
      </c>
      <c r="T41" s="280">
        <v>2.38</v>
      </c>
      <c r="U41" s="316"/>
      <c r="V41" s="317" t="s">
        <v>106</v>
      </c>
      <c r="W41" s="297"/>
    </row>
    <row r="42" spans="1:23" s="285" customFormat="1" ht="176.25" customHeight="1">
      <c r="A42" s="308" t="s">
        <v>22</v>
      </c>
      <c r="B42" s="420" t="s">
        <v>187</v>
      </c>
      <c r="C42" s="310">
        <v>0.42</v>
      </c>
      <c r="D42" s="308">
        <v>0.42</v>
      </c>
      <c r="E42" s="311"/>
      <c r="F42" s="308" t="s">
        <v>326</v>
      </c>
      <c r="G42" s="319" t="s">
        <v>244</v>
      </c>
      <c r="H42" s="313">
        <v>0</v>
      </c>
      <c r="I42" s="313">
        <v>0.43</v>
      </c>
      <c r="J42" s="313">
        <v>0</v>
      </c>
      <c r="K42" s="313">
        <v>0.02</v>
      </c>
      <c r="L42" s="313">
        <v>0</v>
      </c>
      <c r="M42" s="313">
        <v>0</v>
      </c>
      <c r="N42" s="311">
        <v>0</v>
      </c>
      <c r="O42" s="311">
        <v>0</v>
      </c>
      <c r="P42" s="314">
        <f t="shared" si="0"/>
        <v>0</v>
      </c>
      <c r="Q42" s="314"/>
      <c r="R42" s="314">
        <f>(P42+H42+I42+J42+K42)*5%+H42+P42+I42+J42+K42</f>
        <v>0.47250000000000003</v>
      </c>
      <c r="S42" s="315" t="s">
        <v>368</v>
      </c>
      <c r="T42" s="280">
        <f>H42+I42+P42+J42+K42</f>
        <v>0.45</v>
      </c>
      <c r="U42" s="316"/>
      <c r="V42" s="317" t="s">
        <v>106</v>
      </c>
      <c r="W42" s="297"/>
    </row>
    <row r="43" spans="1:23" s="285" customFormat="1" ht="186" customHeight="1">
      <c r="A43" s="308" t="s">
        <v>23</v>
      </c>
      <c r="B43" s="420" t="s">
        <v>188</v>
      </c>
      <c r="C43" s="310">
        <v>4.84</v>
      </c>
      <c r="D43" s="308">
        <v>4.84</v>
      </c>
      <c r="E43" s="311"/>
      <c r="F43" s="308" t="s">
        <v>130</v>
      </c>
      <c r="G43" s="319" t="s">
        <v>246</v>
      </c>
      <c r="H43" s="313">
        <v>0</v>
      </c>
      <c r="I43" s="313">
        <v>4.21</v>
      </c>
      <c r="J43" s="313">
        <v>0</v>
      </c>
      <c r="K43" s="313">
        <v>0.21</v>
      </c>
      <c r="L43" s="313">
        <v>0</v>
      </c>
      <c r="M43" s="313">
        <v>0.16</v>
      </c>
      <c r="N43" s="311">
        <v>0</v>
      </c>
      <c r="O43" s="311">
        <v>0</v>
      </c>
      <c r="P43" s="314">
        <f t="shared" si="0"/>
        <v>0</v>
      </c>
      <c r="Q43" s="314"/>
      <c r="R43" s="255">
        <v>4.8</v>
      </c>
      <c r="S43" s="410" t="s">
        <v>369</v>
      </c>
      <c r="T43" s="254">
        <v>4.58</v>
      </c>
      <c r="U43" s="316"/>
      <c r="V43" s="317" t="s">
        <v>333</v>
      </c>
      <c r="W43" s="297"/>
    </row>
    <row r="44" spans="1:23" s="285" customFormat="1" ht="184.5" customHeight="1">
      <c r="A44" s="308" t="s">
        <v>24</v>
      </c>
      <c r="B44" s="431" t="s">
        <v>189</v>
      </c>
      <c r="C44" s="310">
        <v>3.45</v>
      </c>
      <c r="D44" s="308">
        <v>3.45</v>
      </c>
      <c r="E44" s="311"/>
      <c r="F44" s="308" t="s">
        <v>7</v>
      </c>
      <c r="G44" s="319" t="s">
        <v>248</v>
      </c>
      <c r="H44" s="313">
        <v>0</v>
      </c>
      <c r="I44" s="313">
        <v>1.15</v>
      </c>
      <c r="J44" s="313">
        <v>1.73</v>
      </c>
      <c r="K44" s="313">
        <v>0.25</v>
      </c>
      <c r="L44" s="313">
        <v>0.83</v>
      </c>
      <c r="M44" s="313">
        <v>0</v>
      </c>
      <c r="N44" s="311">
        <v>0</v>
      </c>
      <c r="O44" s="311">
        <v>0</v>
      </c>
      <c r="P44" s="314">
        <f t="shared" si="0"/>
        <v>0</v>
      </c>
      <c r="Q44" s="314"/>
      <c r="R44" s="314">
        <v>4.16</v>
      </c>
      <c r="S44" s="315" t="s">
        <v>370</v>
      </c>
      <c r="T44" s="280">
        <v>3.96</v>
      </c>
      <c r="U44" s="316"/>
      <c r="V44" s="320" t="s">
        <v>106</v>
      </c>
      <c r="W44" s="297"/>
    </row>
    <row r="45" spans="1:23" s="285" customFormat="1" ht="108" customHeight="1">
      <c r="A45" s="308" t="s">
        <v>25</v>
      </c>
      <c r="B45" s="431" t="s">
        <v>348</v>
      </c>
      <c r="C45" s="310" t="s">
        <v>349</v>
      </c>
      <c r="D45" s="308">
        <v>1.29</v>
      </c>
      <c r="E45" s="311"/>
      <c r="F45" s="308" t="s">
        <v>351</v>
      </c>
      <c r="G45" s="319" t="s">
        <v>249</v>
      </c>
      <c r="H45" s="313">
        <v>0</v>
      </c>
      <c r="I45" s="411">
        <v>0.23</v>
      </c>
      <c r="J45" s="313">
        <v>0.33</v>
      </c>
      <c r="K45" s="313">
        <v>0</v>
      </c>
      <c r="L45" s="313">
        <v>0.75</v>
      </c>
      <c r="M45" s="313">
        <v>0.04</v>
      </c>
      <c r="N45" s="311">
        <v>0</v>
      </c>
      <c r="O45" s="311">
        <v>0</v>
      </c>
      <c r="P45" s="314">
        <f t="shared" si="0"/>
        <v>0</v>
      </c>
      <c r="Q45" s="314"/>
      <c r="R45" s="314">
        <v>1.42</v>
      </c>
      <c r="S45" s="315"/>
      <c r="T45" s="280">
        <v>1.35</v>
      </c>
      <c r="U45" s="316"/>
      <c r="V45" s="320" t="s">
        <v>106</v>
      </c>
      <c r="W45" s="297"/>
    </row>
    <row r="46" spans="1:23" s="285" customFormat="1" ht="101.25" customHeight="1">
      <c r="A46" s="308" t="s">
        <v>25</v>
      </c>
      <c r="B46" s="431" t="s">
        <v>350</v>
      </c>
      <c r="C46" s="310">
        <v>0.99</v>
      </c>
      <c r="D46" s="308"/>
      <c r="E46" s="311"/>
      <c r="F46" s="308"/>
      <c r="G46" s="321" t="s">
        <v>290</v>
      </c>
      <c r="H46" s="313">
        <v>0</v>
      </c>
      <c r="I46" s="313">
        <v>0.15</v>
      </c>
      <c r="J46" s="313">
        <v>0.36</v>
      </c>
      <c r="K46" s="313">
        <v>0.26</v>
      </c>
      <c r="L46" s="313">
        <v>0.01</v>
      </c>
      <c r="M46" s="313">
        <v>0</v>
      </c>
      <c r="N46" s="311">
        <v>0</v>
      </c>
      <c r="O46" s="311">
        <v>0</v>
      </c>
      <c r="P46" s="314">
        <f t="shared" si="0"/>
        <v>0</v>
      </c>
      <c r="Q46" s="314"/>
      <c r="R46" s="314">
        <f>(P46+H46+I46+J46+K46)*5%+H46+P46+I46+J46+K46</f>
        <v>0.8085</v>
      </c>
      <c r="S46" s="315"/>
      <c r="T46" s="280">
        <v>0.78</v>
      </c>
      <c r="U46" s="316"/>
      <c r="V46" s="320" t="s">
        <v>37</v>
      </c>
      <c r="W46" s="297"/>
    </row>
    <row r="47" spans="1:23" s="285" customFormat="1" ht="55.5" customHeight="1">
      <c r="A47" s="308" t="s">
        <v>26</v>
      </c>
      <c r="B47" s="420" t="s">
        <v>299</v>
      </c>
      <c r="C47" s="310"/>
      <c r="D47" s="308"/>
      <c r="E47" s="311"/>
      <c r="F47" s="308"/>
      <c r="G47" s="321"/>
      <c r="H47" s="313">
        <v>0</v>
      </c>
      <c r="I47" s="313">
        <v>0</v>
      </c>
      <c r="J47" s="313">
        <v>0</v>
      </c>
      <c r="K47" s="313">
        <v>0</v>
      </c>
      <c r="L47" s="313">
        <v>0.01</v>
      </c>
      <c r="M47" s="313">
        <v>0.05</v>
      </c>
      <c r="N47" s="311">
        <v>0</v>
      </c>
      <c r="O47" s="311">
        <v>0</v>
      </c>
      <c r="P47" s="314">
        <f t="shared" si="0"/>
        <v>0</v>
      </c>
      <c r="Q47" s="314"/>
      <c r="R47" s="314">
        <v>0.06</v>
      </c>
      <c r="S47" s="315"/>
      <c r="T47" s="280">
        <v>0.06</v>
      </c>
      <c r="U47" s="316"/>
      <c r="V47" s="320"/>
      <c r="W47" s="297"/>
    </row>
    <row r="48" spans="1:23" s="285" customFormat="1" ht="85.5" customHeight="1">
      <c r="A48" s="308" t="s">
        <v>300</v>
      </c>
      <c r="B48" s="420" t="s">
        <v>301</v>
      </c>
      <c r="C48" s="310">
        <v>0.66</v>
      </c>
      <c r="D48" s="308" t="s">
        <v>241</v>
      </c>
      <c r="E48" s="311"/>
      <c r="F48" s="308" t="s">
        <v>302</v>
      </c>
      <c r="G48" s="321" t="s">
        <v>303</v>
      </c>
      <c r="H48" s="313">
        <v>0.22</v>
      </c>
      <c r="I48" s="313">
        <v>0.2</v>
      </c>
      <c r="J48" s="313">
        <v>0.11</v>
      </c>
      <c r="K48" s="313">
        <v>0.05</v>
      </c>
      <c r="L48" s="313">
        <v>0</v>
      </c>
      <c r="M48" s="313">
        <v>0</v>
      </c>
      <c r="N48" s="311">
        <v>0</v>
      </c>
      <c r="O48" s="311">
        <v>0</v>
      </c>
      <c r="P48" s="314">
        <f t="shared" si="0"/>
        <v>0</v>
      </c>
      <c r="Q48" s="314"/>
      <c r="R48" s="314">
        <v>0.61</v>
      </c>
      <c r="S48" s="315"/>
      <c r="T48" s="280">
        <v>0.58</v>
      </c>
      <c r="U48" s="316"/>
      <c r="V48" s="320" t="s">
        <v>212</v>
      </c>
      <c r="W48" s="297"/>
    </row>
    <row r="49" spans="1:22" ht="15.75">
      <c r="A49" s="21"/>
      <c r="B49" s="123" t="s">
        <v>144</v>
      </c>
      <c r="C49" s="22">
        <f>SUM(C34:C44)</f>
        <v>84.85999999999999</v>
      </c>
      <c r="D49" s="22">
        <f>SUM(D34:D45)</f>
        <v>87.19999999999999</v>
      </c>
      <c r="E49" s="126">
        <v>132.9</v>
      </c>
      <c r="F49" s="21"/>
      <c r="G49" s="147"/>
      <c r="H49" s="124">
        <f>SUM(H34:H48)</f>
        <v>19.71</v>
      </c>
      <c r="I49" s="124">
        <f>SUM(I34:I48)</f>
        <v>65.52000000000002</v>
      </c>
      <c r="J49" s="124">
        <f>SUM(J34:J48)</f>
        <v>29.619999999999994</v>
      </c>
      <c r="K49" s="124">
        <v>10.19</v>
      </c>
      <c r="L49" s="124">
        <f>SUM(L34:L48)</f>
        <v>4.08</v>
      </c>
      <c r="M49" s="124"/>
      <c r="N49" s="211">
        <f>SUM(N34:N48)</f>
        <v>0</v>
      </c>
      <c r="O49" s="126">
        <f>SUM(O34:O48)</f>
        <v>0</v>
      </c>
      <c r="P49" s="177">
        <f>SUM(P34:P48)</f>
        <v>0</v>
      </c>
      <c r="Q49" s="177"/>
      <c r="R49" s="177">
        <v>137</v>
      </c>
      <c r="S49" s="178"/>
      <c r="T49" s="177">
        <f>SUM(T34:T48)</f>
        <v>130.55</v>
      </c>
      <c r="U49" s="22"/>
      <c r="V49" s="127"/>
    </row>
    <row r="50" spans="1:22" ht="15.75">
      <c r="A50" s="21">
        <v>3</v>
      </c>
      <c r="B50" s="488" t="s">
        <v>357</v>
      </c>
      <c r="C50" s="475"/>
      <c r="D50" s="475"/>
      <c r="E50" s="475"/>
      <c r="F50" s="475"/>
      <c r="G50" s="475"/>
      <c r="H50" s="475"/>
      <c r="I50" s="475"/>
      <c r="J50" s="475"/>
      <c r="K50" s="475"/>
      <c r="L50" s="475"/>
      <c r="M50" s="475"/>
      <c r="N50" s="475"/>
      <c r="O50" s="475"/>
      <c r="P50" s="475"/>
      <c r="Q50" s="475"/>
      <c r="R50" s="475"/>
      <c r="S50" s="475"/>
      <c r="T50" s="475"/>
      <c r="U50" s="475"/>
      <c r="V50" s="476"/>
    </row>
    <row r="51" spans="1:26" s="285" customFormat="1" ht="162" customHeight="1">
      <c r="A51" s="362" t="s">
        <v>15</v>
      </c>
      <c r="B51" s="421" t="s">
        <v>191</v>
      </c>
      <c r="C51" s="364" t="s">
        <v>76</v>
      </c>
      <c r="D51" s="362">
        <v>36.96</v>
      </c>
      <c r="E51" s="276">
        <v>36.45</v>
      </c>
      <c r="F51" s="362" t="s">
        <v>107</v>
      </c>
      <c r="G51" s="279" t="s">
        <v>78</v>
      </c>
      <c r="H51" s="364">
        <v>0.38</v>
      </c>
      <c r="I51" s="364">
        <v>11.68</v>
      </c>
      <c r="J51" s="364">
        <v>9.06</v>
      </c>
      <c r="K51" s="364">
        <v>6.29</v>
      </c>
      <c r="L51" s="364">
        <v>7.76</v>
      </c>
      <c r="M51" s="364">
        <v>1.12</v>
      </c>
      <c r="N51" s="276">
        <v>0</v>
      </c>
      <c r="O51" s="276">
        <v>0.01</v>
      </c>
      <c r="P51" s="280">
        <f>O51+N51</f>
        <v>0.01</v>
      </c>
      <c r="Q51" s="280">
        <v>36.3</v>
      </c>
      <c r="R51" s="409">
        <v>1.81</v>
      </c>
      <c r="S51" s="365" t="s">
        <v>330</v>
      </c>
      <c r="T51" s="280">
        <v>38.11</v>
      </c>
      <c r="U51" s="366">
        <v>0.89</v>
      </c>
      <c r="V51" s="367" t="s">
        <v>276</v>
      </c>
      <c r="W51" s="297"/>
      <c r="X51" s="285">
        <f>16.39-18.5</f>
        <v>-2.1099999999999994</v>
      </c>
      <c r="Y51" s="285">
        <v>7.21</v>
      </c>
      <c r="Z51" s="285">
        <v>-6.28</v>
      </c>
    </row>
    <row r="52" spans="1:23" s="285" customFormat="1" ht="409.5" customHeight="1">
      <c r="A52" s="357"/>
      <c r="B52" s="422"/>
      <c r="C52" s="359"/>
      <c r="D52" s="357"/>
      <c r="E52" s="303"/>
      <c r="F52" s="357"/>
      <c r="G52" s="304"/>
      <c r="H52" s="359"/>
      <c r="I52" s="359"/>
      <c r="J52" s="359"/>
      <c r="K52" s="359"/>
      <c r="L52" s="359"/>
      <c r="M52" s="359"/>
      <c r="N52" s="303"/>
      <c r="O52" s="303"/>
      <c r="P52" s="273"/>
      <c r="Q52" s="273"/>
      <c r="R52" s="273"/>
      <c r="S52" s="355"/>
      <c r="T52" s="273"/>
      <c r="U52" s="360"/>
      <c r="V52" s="19" t="s">
        <v>80</v>
      </c>
      <c r="W52" s="297"/>
    </row>
    <row r="53" spans="1:22" ht="15.75">
      <c r="A53" s="21">
        <v>12</v>
      </c>
      <c r="B53" s="480" t="s">
        <v>150</v>
      </c>
      <c r="C53" s="481"/>
      <c r="D53" s="481"/>
      <c r="E53" s="481"/>
      <c r="F53" s="481"/>
      <c r="G53" s="481"/>
      <c r="H53" s="481"/>
      <c r="I53" s="481"/>
      <c r="J53" s="481"/>
      <c r="K53" s="481"/>
      <c r="L53" s="481"/>
      <c r="M53" s="481"/>
      <c r="N53" s="481"/>
      <c r="O53" s="481"/>
      <c r="P53" s="481"/>
      <c r="Q53" s="481"/>
      <c r="R53" s="481"/>
      <c r="S53" s="481"/>
      <c r="T53" s="481"/>
      <c r="U53" s="481"/>
      <c r="V53" s="482"/>
    </row>
    <row r="54" spans="1:23" s="385" customFormat="1" ht="139.5" customHeight="1">
      <c r="A54" s="21">
        <v>4</v>
      </c>
      <c r="B54" s="423" t="s">
        <v>151</v>
      </c>
      <c r="C54" s="97">
        <v>24.95</v>
      </c>
      <c r="D54" s="57">
        <v>14.88</v>
      </c>
      <c r="E54" s="56">
        <v>24.95</v>
      </c>
      <c r="F54" s="57" t="s">
        <v>291</v>
      </c>
      <c r="G54" s="121" t="s">
        <v>298</v>
      </c>
      <c r="H54" s="55">
        <v>0</v>
      </c>
      <c r="I54" s="55">
        <v>0.007</v>
      </c>
      <c r="J54" s="55">
        <v>6.5</v>
      </c>
      <c r="K54" s="55">
        <v>7.43</v>
      </c>
      <c r="L54" s="55">
        <v>18.87</v>
      </c>
      <c r="M54" s="55"/>
      <c r="N54" s="56">
        <v>0.01</v>
      </c>
      <c r="O54" s="56">
        <v>0.03</v>
      </c>
      <c r="P54" s="163">
        <f>O54+N54</f>
        <v>0.04</v>
      </c>
      <c r="Q54" s="163">
        <v>1.09</v>
      </c>
      <c r="R54" s="163">
        <v>1.09</v>
      </c>
      <c r="S54" s="164" t="s">
        <v>330</v>
      </c>
      <c r="T54" s="163">
        <v>22.96</v>
      </c>
      <c r="U54" s="402">
        <v>1</v>
      </c>
      <c r="V54" s="166" t="s">
        <v>218</v>
      </c>
      <c r="W54" s="384"/>
    </row>
    <row r="55" spans="1:23" s="385" customFormat="1" ht="15.75">
      <c r="A55" s="21">
        <v>5</v>
      </c>
      <c r="B55" s="162" t="s">
        <v>353</v>
      </c>
      <c r="C55" s="97"/>
      <c r="D55" s="57"/>
      <c r="E55" s="56"/>
      <c r="F55" s="57"/>
      <c r="G55" s="121"/>
      <c r="H55" s="55"/>
      <c r="I55" s="55"/>
      <c r="J55" s="55"/>
      <c r="K55" s="55"/>
      <c r="L55" s="55"/>
      <c r="M55" s="55"/>
      <c r="N55" s="56"/>
      <c r="O55" s="56"/>
      <c r="P55" s="163"/>
      <c r="Q55" s="163"/>
      <c r="R55" s="163"/>
      <c r="S55" s="164"/>
      <c r="T55" s="165"/>
      <c r="U55" s="60"/>
      <c r="V55" s="166"/>
      <c r="W55" s="384"/>
    </row>
    <row r="56" spans="1:23" s="385" customFormat="1" ht="156" customHeight="1">
      <c r="A56" s="21" t="s">
        <v>15</v>
      </c>
      <c r="B56" s="440" t="s">
        <v>192</v>
      </c>
      <c r="C56" s="441">
        <v>24.08</v>
      </c>
      <c r="D56" s="442">
        <v>18.67</v>
      </c>
      <c r="E56" s="56">
        <v>16.6</v>
      </c>
      <c r="F56" s="442" t="s">
        <v>354</v>
      </c>
      <c r="G56" s="121" t="s">
        <v>48</v>
      </c>
      <c r="H56" s="380">
        <v>0</v>
      </c>
      <c r="I56" s="380">
        <v>0</v>
      </c>
      <c r="J56" s="380">
        <v>9.395</v>
      </c>
      <c r="K56" s="380">
        <v>6.21</v>
      </c>
      <c r="L56" s="380">
        <v>2.53</v>
      </c>
      <c r="M56" s="380"/>
      <c r="N56" s="56">
        <v>0</v>
      </c>
      <c r="O56" s="56">
        <v>0</v>
      </c>
      <c r="P56" s="380">
        <f>O56+N56</f>
        <v>0</v>
      </c>
      <c r="Q56" s="380"/>
      <c r="R56" s="380">
        <v>19.05</v>
      </c>
      <c r="S56" s="389"/>
      <c r="T56" s="150">
        <v>18.14</v>
      </c>
      <c r="U56" s="443">
        <v>1</v>
      </c>
      <c r="V56" s="383" t="s">
        <v>106</v>
      </c>
      <c r="W56" s="384"/>
    </row>
    <row r="57" spans="1:23" s="385" customFormat="1" ht="95.25" customHeight="1">
      <c r="A57" s="153" t="s">
        <v>16</v>
      </c>
      <c r="B57" s="425" t="s">
        <v>292</v>
      </c>
      <c r="C57" s="379">
        <v>0</v>
      </c>
      <c r="D57" s="153">
        <v>0.9597</v>
      </c>
      <c r="E57" s="92"/>
      <c r="F57" s="153" t="s">
        <v>293</v>
      </c>
      <c r="G57" s="160"/>
      <c r="H57" s="155">
        <v>0</v>
      </c>
      <c r="I57" s="155">
        <v>0</v>
      </c>
      <c r="J57" s="155">
        <v>0</v>
      </c>
      <c r="K57" s="155">
        <v>0.44</v>
      </c>
      <c r="L57" s="155">
        <v>0.41</v>
      </c>
      <c r="M57" s="155"/>
      <c r="N57" s="92">
        <v>0</v>
      </c>
      <c r="O57" s="92">
        <v>0</v>
      </c>
      <c r="P57" s="155">
        <f>O57+N57</f>
        <v>0</v>
      </c>
      <c r="Q57" s="155"/>
      <c r="R57" s="155">
        <v>0</v>
      </c>
      <c r="S57" s="381"/>
      <c r="T57" s="380">
        <v>0.84</v>
      </c>
      <c r="U57" s="382"/>
      <c r="V57" s="383" t="s">
        <v>106</v>
      </c>
      <c r="W57" s="384"/>
    </row>
    <row r="58" spans="1:23" s="385" customFormat="1" ht="108" customHeight="1">
      <c r="A58" s="153" t="s">
        <v>17</v>
      </c>
      <c r="B58" s="425" t="s">
        <v>10</v>
      </c>
      <c r="C58" s="379">
        <v>0</v>
      </c>
      <c r="D58" s="153">
        <v>0.16</v>
      </c>
      <c r="E58" s="92">
        <v>0</v>
      </c>
      <c r="F58" s="153" t="s">
        <v>104</v>
      </c>
      <c r="G58" s="105" t="s">
        <v>105</v>
      </c>
      <c r="H58" s="155">
        <v>0</v>
      </c>
      <c r="I58" s="155">
        <v>0</v>
      </c>
      <c r="J58" s="155">
        <v>0</v>
      </c>
      <c r="K58" s="155">
        <v>0</v>
      </c>
      <c r="L58" s="155">
        <v>0.14</v>
      </c>
      <c r="M58" s="155"/>
      <c r="N58" s="92">
        <v>0</v>
      </c>
      <c r="O58" s="92">
        <v>0</v>
      </c>
      <c r="P58" s="380">
        <f>O58+N58</f>
        <v>0</v>
      </c>
      <c r="Q58" s="380"/>
      <c r="R58" s="380">
        <f>(P58+H58+I58+J58+K58)*5%+H58+P58+I58+J58+K58</f>
        <v>0</v>
      </c>
      <c r="S58" s="381"/>
      <c r="T58" s="380">
        <v>0.14</v>
      </c>
      <c r="U58" s="382"/>
      <c r="V58" s="102" t="s">
        <v>106</v>
      </c>
      <c r="W58" s="384"/>
    </row>
    <row r="59" spans="1:23" s="5" customFormat="1" ht="102" customHeight="1">
      <c r="A59" s="153" t="s">
        <v>19</v>
      </c>
      <c r="B59" s="425" t="s">
        <v>11</v>
      </c>
      <c r="C59" s="379">
        <v>0.24</v>
      </c>
      <c r="D59" s="153">
        <v>0</v>
      </c>
      <c r="E59" s="92">
        <v>0</v>
      </c>
      <c r="F59" s="153" t="s">
        <v>12</v>
      </c>
      <c r="G59" s="105" t="s">
        <v>95</v>
      </c>
      <c r="H59" s="155">
        <v>0</v>
      </c>
      <c r="I59" s="155">
        <v>0</v>
      </c>
      <c r="J59" s="155">
        <v>0</v>
      </c>
      <c r="K59" s="155">
        <v>0</v>
      </c>
      <c r="L59" s="155">
        <v>0.19</v>
      </c>
      <c r="M59" s="155"/>
      <c r="N59" s="92">
        <v>0</v>
      </c>
      <c r="O59" s="92">
        <v>0</v>
      </c>
      <c r="P59" s="380">
        <v>0</v>
      </c>
      <c r="Q59" s="380"/>
      <c r="R59" s="380">
        <f>(P59+H59+I59+J59+K59)*5%+H59+P59+I59+J59+K59</f>
        <v>0</v>
      </c>
      <c r="S59" s="386"/>
      <c r="T59" s="380">
        <f>H59+I59+P59+J59+K59+L59</f>
        <v>0.19</v>
      </c>
      <c r="U59" s="382"/>
      <c r="V59" s="102" t="s">
        <v>106</v>
      </c>
      <c r="W59" s="179"/>
    </row>
    <row r="60" spans="1:26" s="5" customFormat="1" ht="102" customHeight="1">
      <c r="A60" s="153" t="s">
        <v>20</v>
      </c>
      <c r="B60" s="425" t="s">
        <v>13</v>
      </c>
      <c r="C60" s="379">
        <v>0.25</v>
      </c>
      <c r="D60" s="153">
        <v>0</v>
      </c>
      <c r="E60" s="92">
        <v>0</v>
      </c>
      <c r="F60" s="153" t="s">
        <v>14</v>
      </c>
      <c r="G60" s="105" t="s">
        <v>96</v>
      </c>
      <c r="H60" s="155">
        <v>0</v>
      </c>
      <c r="I60" s="155">
        <v>0</v>
      </c>
      <c r="J60" s="155">
        <v>0</v>
      </c>
      <c r="K60" s="155">
        <v>0</v>
      </c>
      <c r="L60" s="155">
        <v>0.18</v>
      </c>
      <c r="M60" s="155"/>
      <c r="N60" s="92">
        <v>0</v>
      </c>
      <c r="O60" s="92">
        <v>0</v>
      </c>
      <c r="P60" s="380">
        <f>O60+N60</f>
        <v>0</v>
      </c>
      <c r="Q60" s="380"/>
      <c r="R60" s="380">
        <f>(P60+H60+I60+J60+K60)*5%+H60+P60+I60+J60+K60</f>
        <v>0</v>
      </c>
      <c r="S60" s="386"/>
      <c r="T60" s="380">
        <f>H60+I60+P60+J60+K60+L60</f>
        <v>0.18</v>
      </c>
      <c r="U60" s="382"/>
      <c r="V60" s="102" t="s">
        <v>106</v>
      </c>
      <c r="W60" s="179"/>
      <c r="Y60" s="5">
        <v>0.93</v>
      </c>
      <c r="Z60" s="5">
        <v>-1.75</v>
      </c>
    </row>
    <row r="61" spans="1:23" s="5" customFormat="1" ht="28.5" customHeight="1">
      <c r="A61" s="21"/>
      <c r="B61" s="123" t="s">
        <v>144</v>
      </c>
      <c r="C61" s="124">
        <f>SUM(C56:C60)</f>
        <v>24.569999999999997</v>
      </c>
      <c r="D61" s="124">
        <f>SUM(D56:D60)</f>
        <v>19.789700000000003</v>
      </c>
      <c r="E61" s="126">
        <f>SUM(E56:E60)</f>
        <v>16.6</v>
      </c>
      <c r="F61" s="21"/>
      <c r="G61" s="126"/>
      <c r="H61" s="124"/>
      <c r="I61" s="124"/>
      <c r="J61" s="124">
        <f>SUM(J56:J60)</f>
        <v>9.395</v>
      </c>
      <c r="K61" s="124">
        <f>SUM(K56:K60)</f>
        <v>6.65</v>
      </c>
      <c r="L61" s="124">
        <f>SUM(L56:L60)</f>
        <v>3.45</v>
      </c>
      <c r="M61" s="124"/>
      <c r="N61" s="126">
        <f>SUM(N56:N60)</f>
        <v>0</v>
      </c>
      <c r="O61" s="126">
        <f>SUM(O56:O60)</f>
        <v>0</v>
      </c>
      <c r="P61" s="177">
        <f>SUM(P56:P60)</f>
        <v>0</v>
      </c>
      <c r="Q61" s="177"/>
      <c r="R61" s="177">
        <v>20.46</v>
      </c>
      <c r="S61" s="178"/>
      <c r="T61" s="177">
        <f>SUM(T56:T60)</f>
        <v>19.490000000000002</v>
      </c>
      <c r="U61" s="22"/>
      <c r="V61" s="127"/>
      <c r="W61" s="179"/>
    </row>
    <row r="62" spans="1:23" s="5" customFormat="1" ht="28.5" customHeight="1">
      <c r="A62" s="216"/>
      <c r="B62" s="223" t="s">
        <v>252</v>
      </c>
      <c r="C62" s="435"/>
      <c r="D62" s="435"/>
      <c r="E62" s="219"/>
      <c r="F62" s="216"/>
      <c r="G62" s="219"/>
      <c r="H62" s="435"/>
      <c r="I62" s="435"/>
      <c r="J62" s="435"/>
      <c r="K62" s="435"/>
      <c r="L62" s="435"/>
      <c r="M62" s="435"/>
      <c r="N62" s="219"/>
      <c r="O62" s="219"/>
      <c r="P62" s="437"/>
      <c r="Q62" s="437"/>
      <c r="R62" s="437"/>
      <c r="S62" s="377"/>
      <c r="T62" s="437"/>
      <c r="U62" s="237"/>
      <c r="V62" s="127"/>
      <c r="W62" s="179"/>
    </row>
    <row r="63" spans="1:23" s="5" customFormat="1" ht="137.25" customHeight="1">
      <c r="A63" s="216">
        <v>6</v>
      </c>
      <c r="B63" s="413" t="s">
        <v>27</v>
      </c>
      <c r="C63" s="435">
        <v>7.49</v>
      </c>
      <c r="D63" s="435">
        <v>6</v>
      </c>
      <c r="E63" s="219"/>
      <c r="F63" s="216" t="s">
        <v>109</v>
      </c>
      <c r="G63" s="219" t="s">
        <v>73</v>
      </c>
      <c r="H63" s="435">
        <v>0</v>
      </c>
      <c r="I63" s="435">
        <v>0</v>
      </c>
      <c r="J63" s="435">
        <v>0.01</v>
      </c>
      <c r="K63" s="435">
        <v>0.83</v>
      </c>
      <c r="L63" s="434">
        <v>3.52</v>
      </c>
      <c r="M63" s="435">
        <v>1.78</v>
      </c>
      <c r="N63" s="219">
        <v>0</v>
      </c>
      <c r="O63" s="219">
        <v>0</v>
      </c>
      <c r="P63" s="437">
        <f>N63+O63</f>
        <v>0</v>
      </c>
      <c r="Q63" s="437">
        <v>5.54</v>
      </c>
      <c r="R63" s="437">
        <v>5.54</v>
      </c>
      <c r="S63" s="378"/>
      <c r="T63" s="437">
        <v>24.13</v>
      </c>
      <c r="U63" s="436">
        <v>1</v>
      </c>
      <c r="V63" s="127" t="s">
        <v>90</v>
      </c>
      <c r="W63" s="179"/>
    </row>
    <row r="64" spans="1:23" s="5" customFormat="1" ht="320.25" customHeight="1">
      <c r="A64" s="21">
        <v>7</v>
      </c>
      <c r="B64" s="123" t="s">
        <v>28</v>
      </c>
      <c r="C64" s="55">
        <v>9.39</v>
      </c>
      <c r="D64" s="55">
        <v>8.83</v>
      </c>
      <c r="E64" s="126"/>
      <c r="F64" s="57" t="s">
        <v>71</v>
      </c>
      <c r="G64" s="56" t="s">
        <v>72</v>
      </c>
      <c r="H64" s="55">
        <v>0</v>
      </c>
      <c r="I64" s="55">
        <v>0</v>
      </c>
      <c r="J64" s="55">
        <v>0</v>
      </c>
      <c r="K64" s="55">
        <v>0.1</v>
      </c>
      <c r="L64" s="55">
        <v>3.18</v>
      </c>
      <c r="M64" s="55">
        <v>2.81</v>
      </c>
      <c r="N64" s="56">
        <v>0</v>
      </c>
      <c r="O64" s="56">
        <v>0</v>
      </c>
      <c r="P64" s="163">
        <f>SUM(N64:O64)</f>
        <v>0</v>
      </c>
      <c r="Q64" s="163">
        <v>6.78</v>
      </c>
      <c r="R64" s="163">
        <v>4.72</v>
      </c>
      <c r="S64" s="180"/>
      <c r="T64" s="163">
        <v>4.5</v>
      </c>
      <c r="U64" s="432">
        <v>0.65</v>
      </c>
      <c r="V64" s="61" t="s">
        <v>158</v>
      </c>
      <c r="W64" s="179"/>
    </row>
    <row r="65" spans="1:23" s="249" customFormat="1" ht="121.5" customHeight="1">
      <c r="A65" s="216">
        <v>8</v>
      </c>
      <c r="B65" s="223" t="s">
        <v>392</v>
      </c>
      <c r="C65" s="30">
        <v>0.94</v>
      </c>
      <c r="D65" s="30">
        <v>1.24</v>
      </c>
      <c r="E65" s="219"/>
      <c r="F65" s="27" t="s">
        <v>393</v>
      </c>
      <c r="G65" s="31" t="s">
        <v>74</v>
      </c>
      <c r="H65" s="30">
        <v>0</v>
      </c>
      <c r="I65" s="30">
        <v>0</v>
      </c>
      <c r="J65" s="30">
        <v>0</v>
      </c>
      <c r="K65" s="30">
        <v>0</v>
      </c>
      <c r="L65" s="30">
        <v>0</v>
      </c>
      <c r="M65" s="30">
        <v>0.44</v>
      </c>
      <c r="N65" s="31">
        <v>44.04</v>
      </c>
      <c r="O65" s="31">
        <v>0</v>
      </c>
      <c r="P65" s="167">
        <v>0.95</v>
      </c>
      <c r="Q65" s="167"/>
      <c r="R65" s="163">
        <v>0</v>
      </c>
      <c r="S65" s="138"/>
      <c r="T65" s="163">
        <f>P65+R65</f>
        <v>0.95</v>
      </c>
      <c r="U65" s="237"/>
      <c r="V65" s="110" t="s">
        <v>106</v>
      </c>
      <c r="W65" s="248"/>
    </row>
    <row r="66" spans="1:23" s="249" customFormat="1" ht="49.5" customHeight="1">
      <c r="A66" s="216"/>
      <c r="B66" s="433" t="s">
        <v>75</v>
      </c>
      <c r="C66" s="30"/>
      <c r="D66" s="30"/>
      <c r="E66" s="219"/>
      <c r="F66" s="27"/>
      <c r="G66" s="31"/>
      <c r="H66" s="30"/>
      <c r="I66" s="30"/>
      <c r="J66" s="30"/>
      <c r="K66" s="30"/>
      <c r="L66" s="30"/>
      <c r="M66" s="30"/>
      <c r="N66" s="31"/>
      <c r="O66" s="31"/>
      <c r="P66" s="167"/>
      <c r="Q66" s="167"/>
      <c r="R66" s="163"/>
      <c r="S66" s="138"/>
      <c r="T66" s="163"/>
      <c r="U66" s="237"/>
      <c r="V66" s="110"/>
      <c r="W66" s="248"/>
    </row>
    <row r="67" spans="1:23" s="249" customFormat="1" ht="169.5" customHeight="1">
      <c r="A67" s="27">
        <v>9</v>
      </c>
      <c r="B67" s="223" t="s">
        <v>29</v>
      </c>
      <c r="C67" s="30">
        <v>7.68</v>
      </c>
      <c r="D67" s="30">
        <v>8.69</v>
      </c>
      <c r="E67" s="31"/>
      <c r="F67" s="27" t="s">
        <v>112</v>
      </c>
      <c r="G67" s="31" t="s">
        <v>77</v>
      </c>
      <c r="H67" s="30">
        <v>0</v>
      </c>
      <c r="I67" s="30">
        <v>0</v>
      </c>
      <c r="J67" s="30">
        <v>0</v>
      </c>
      <c r="K67" s="30">
        <v>1.59</v>
      </c>
      <c r="L67" s="30">
        <v>3.51</v>
      </c>
      <c r="M67" s="30">
        <v>2.61</v>
      </c>
      <c r="N67" s="31">
        <v>0.18</v>
      </c>
      <c r="O67" s="31">
        <v>0.91</v>
      </c>
      <c r="P67" s="167">
        <f>N67+O67</f>
        <v>1.09</v>
      </c>
      <c r="Q67" s="167">
        <v>9.09</v>
      </c>
      <c r="R67" s="163">
        <v>4.9</v>
      </c>
      <c r="S67" s="138"/>
      <c r="T67" s="163">
        <v>4.67</v>
      </c>
      <c r="U67" s="29"/>
      <c r="V67" s="152" t="s">
        <v>2</v>
      </c>
      <c r="W67" s="248"/>
    </row>
    <row r="68" spans="1:23" s="249" customFormat="1" ht="176.25" customHeight="1">
      <c r="A68" s="259"/>
      <c r="B68" s="426"/>
      <c r="C68" s="261"/>
      <c r="D68" s="261"/>
      <c r="E68" s="262"/>
      <c r="F68" s="259"/>
      <c r="G68" s="262"/>
      <c r="H68" s="261"/>
      <c r="I68" s="261"/>
      <c r="J68" s="261"/>
      <c r="K68" s="261"/>
      <c r="L68" s="261"/>
      <c r="M68" s="261"/>
      <c r="N68" s="262"/>
      <c r="O68" s="262"/>
      <c r="P68" s="263"/>
      <c r="Q68" s="263"/>
      <c r="R68" s="263"/>
      <c r="S68" s="264"/>
      <c r="T68" s="263"/>
      <c r="U68" s="89"/>
      <c r="V68" s="265" t="s">
        <v>270</v>
      </c>
      <c r="W68" s="248"/>
    </row>
    <row r="69" spans="1:23" s="249" customFormat="1" ht="220.5">
      <c r="A69" s="259"/>
      <c r="B69" s="426"/>
      <c r="C69" s="261"/>
      <c r="D69" s="261"/>
      <c r="E69" s="262"/>
      <c r="F69" s="259"/>
      <c r="G69" s="262"/>
      <c r="H69" s="261"/>
      <c r="I69" s="261"/>
      <c r="J69" s="261"/>
      <c r="K69" s="261"/>
      <c r="L69" s="261"/>
      <c r="M69" s="261"/>
      <c r="N69" s="262"/>
      <c r="O69" s="262"/>
      <c r="P69" s="263"/>
      <c r="Q69" s="263"/>
      <c r="R69" s="263"/>
      <c r="S69" s="264"/>
      <c r="T69" s="263"/>
      <c r="U69" s="89"/>
      <c r="V69" s="265" t="s">
        <v>3</v>
      </c>
      <c r="W69" s="248"/>
    </row>
    <row r="70" spans="1:23" s="5" customFormat="1" ht="236.25">
      <c r="A70" s="259"/>
      <c r="B70" s="426"/>
      <c r="C70" s="261"/>
      <c r="D70" s="261"/>
      <c r="E70" s="262"/>
      <c r="F70" s="259"/>
      <c r="G70" s="262"/>
      <c r="H70" s="261"/>
      <c r="I70" s="261"/>
      <c r="J70" s="261"/>
      <c r="K70" s="261"/>
      <c r="L70" s="261"/>
      <c r="M70" s="261"/>
      <c r="N70" s="59"/>
      <c r="O70" s="59"/>
      <c r="P70" s="263"/>
      <c r="Q70" s="263"/>
      <c r="R70" s="263"/>
      <c r="S70" s="264"/>
      <c r="T70" s="263"/>
      <c r="U70" s="89"/>
      <c r="V70" s="265" t="s">
        <v>4</v>
      </c>
      <c r="W70" s="179"/>
    </row>
    <row r="71" spans="1:23" s="373" customFormat="1" ht="110.25">
      <c r="A71" s="266"/>
      <c r="B71" s="427"/>
      <c r="C71" s="268"/>
      <c r="D71" s="268"/>
      <c r="E71" s="269"/>
      <c r="F71" s="266"/>
      <c r="G71" s="269"/>
      <c r="H71" s="268"/>
      <c r="I71" s="268"/>
      <c r="J71" s="268"/>
      <c r="K71" s="268"/>
      <c r="L71" s="268"/>
      <c r="M71" s="268"/>
      <c r="N71" s="59"/>
      <c r="O71" s="59"/>
      <c r="P71" s="270"/>
      <c r="Q71" s="270"/>
      <c r="R71" s="270"/>
      <c r="S71" s="271"/>
      <c r="T71" s="270"/>
      <c r="U71" s="274"/>
      <c r="V71" s="275" t="s">
        <v>162</v>
      </c>
      <c r="W71" s="372"/>
    </row>
    <row r="72" spans="1:23" s="373" customFormat="1" ht="15.75">
      <c r="A72" s="266"/>
      <c r="B72" s="427" t="s">
        <v>251</v>
      </c>
      <c r="C72" s="268"/>
      <c r="D72" s="268"/>
      <c r="E72" s="269"/>
      <c r="F72" s="266"/>
      <c r="G72" s="269"/>
      <c r="H72" s="268"/>
      <c r="I72" s="268"/>
      <c r="J72" s="268"/>
      <c r="K72" s="268"/>
      <c r="L72" s="268"/>
      <c r="M72" s="268"/>
      <c r="N72" s="59"/>
      <c r="O72" s="59"/>
      <c r="P72" s="270"/>
      <c r="Q72" s="270"/>
      <c r="R72" s="270"/>
      <c r="S72" s="271"/>
      <c r="T72" s="270"/>
      <c r="U72" s="274"/>
      <c r="V72" s="275"/>
      <c r="W72" s="372"/>
    </row>
    <row r="73" spans="1:23" s="5" customFormat="1" ht="182.25" customHeight="1">
      <c r="A73" s="57">
        <v>10</v>
      </c>
      <c r="B73" s="123" t="s">
        <v>97</v>
      </c>
      <c r="C73" s="55">
        <v>20</v>
      </c>
      <c r="D73" s="55" t="s">
        <v>147</v>
      </c>
      <c r="E73" s="56"/>
      <c r="F73" s="57"/>
      <c r="G73" s="56"/>
      <c r="H73" s="55"/>
      <c r="I73" s="55"/>
      <c r="J73" s="55"/>
      <c r="K73" s="55"/>
      <c r="L73" s="55"/>
      <c r="M73" s="55"/>
      <c r="N73" s="59"/>
      <c r="O73" s="59"/>
      <c r="P73" s="163"/>
      <c r="Q73" s="163"/>
      <c r="R73" s="163"/>
      <c r="S73" s="180"/>
      <c r="T73" s="163"/>
      <c r="U73" s="97"/>
      <c r="V73" s="61" t="s">
        <v>167</v>
      </c>
      <c r="W73" s="179"/>
    </row>
    <row r="74" spans="1:22" ht="408.75" customHeight="1">
      <c r="A74" s="368">
        <v>11</v>
      </c>
      <c r="B74" s="428" t="s">
        <v>99</v>
      </c>
      <c r="C74" s="370">
        <v>20</v>
      </c>
      <c r="D74" s="370">
        <v>5.49</v>
      </c>
      <c r="E74" s="311"/>
      <c r="F74" s="368" t="s">
        <v>287</v>
      </c>
      <c r="G74" s="311" t="s">
        <v>257</v>
      </c>
      <c r="H74" s="370" t="s">
        <v>147</v>
      </c>
      <c r="I74" s="370" t="s">
        <v>147</v>
      </c>
      <c r="J74" s="370" t="s">
        <v>147</v>
      </c>
      <c r="K74" s="370" t="s">
        <v>147</v>
      </c>
      <c r="L74" s="370">
        <v>1.02</v>
      </c>
      <c r="M74" s="370">
        <v>0</v>
      </c>
      <c r="N74" s="311">
        <v>0.09</v>
      </c>
      <c r="O74" s="311">
        <v>0.14</v>
      </c>
      <c r="P74" s="370">
        <v>0.23</v>
      </c>
      <c r="Q74" s="370" t="s">
        <v>255</v>
      </c>
      <c r="R74" s="370">
        <v>3.72</v>
      </c>
      <c r="S74" s="368"/>
      <c r="T74" s="370">
        <v>3.44</v>
      </c>
      <c r="U74" s="412">
        <v>0.7</v>
      </c>
      <c r="V74" s="472" t="s">
        <v>0</v>
      </c>
    </row>
    <row r="75" spans="1:26" ht="365.25" customHeight="1">
      <c r="A75" s="21">
        <v>12</v>
      </c>
      <c r="B75" s="123" t="s">
        <v>253</v>
      </c>
      <c r="C75" s="124">
        <v>10</v>
      </c>
      <c r="D75" s="124">
        <v>6.33</v>
      </c>
      <c r="E75" s="126"/>
      <c r="F75" s="21" t="s">
        <v>100</v>
      </c>
      <c r="G75" s="126" t="s">
        <v>242</v>
      </c>
      <c r="H75" s="124" t="s">
        <v>147</v>
      </c>
      <c r="I75" s="124" t="s">
        <v>147</v>
      </c>
      <c r="J75" s="124" t="s">
        <v>147</v>
      </c>
      <c r="K75" s="124" t="s">
        <v>147</v>
      </c>
      <c r="L75" s="124">
        <v>1.98</v>
      </c>
      <c r="M75" s="124"/>
      <c r="N75" s="126"/>
      <c r="O75" s="126"/>
      <c r="P75" s="177"/>
      <c r="Q75" s="177">
        <v>5.33</v>
      </c>
      <c r="R75" s="177">
        <v>4.02</v>
      </c>
      <c r="S75" s="178"/>
      <c r="T75" s="177">
        <v>3.83</v>
      </c>
      <c r="U75" s="22"/>
      <c r="V75" s="61" t="s">
        <v>82</v>
      </c>
      <c r="W75" s="18">
        <f>SUM(N54:T54)</f>
        <v>25.220000000000002</v>
      </c>
      <c r="X75" s="13">
        <f>4.88-3.9</f>
        <v>0.98</v>
      </c>
      <c r="Y75" s="13">
        <v>8.98</v>
      </c>
      <c r="Z75" s="13">
        <v>-7.43</v>
      </c>
    </row>
    <row r="76" spans="1:22" ht="15.75">
      <c r="A76" s="57"/>
      <c r="B76" s="423"/>
      <c r="C76" s="97"/>
      <c r="D76" s="57"/>
      <c r="E76" s="56"/>
      <c r="F76" s="57"/>
      <c r="G76" s="121"/>
      <c r="H76" s="55"/>
      <c r="I76" s="55"/>
      <c r="J76" s="55"/>
      <c r="K76" s="55"/>
      <c r="L76" s="55"/>
      <c r="M76" s="55"/>
      <c r="N76" s="56"/>
      <c r="O76" s="56"/>
      <c r="P76" s="163"/>
      <c r="Q76" s="163"/>
      <c r="R76" s="163"/>
      <c r="S76" s="164"/>
      <c r="T76" s="163"/>
      <c r="U76" s="402"/>
      <c r="V76" s="166"/>
    </row>
    <row r="77" spans="1:22" ht="15.75">
      <c r="A77" s="57"/>
      <c r="B77" s="123"/>
      <c r="C77" s="97"/>
      <c r="D77" s="57"/>
      <c r="E77" s="56"/>
      <c r="F77" s="57"/>
      <c r="G77" s="58"/>
      <c r="H77" s="55"/>
      <c r="I77" s="55"/>
      <c r="J77" s="55"/>
      <c r="K77" s="55"/>
      <c r="L77" s="55"/>
      <c r="M77" s="55"/>
      <c r="N77" s="56"/>
      <c r="O77" s="56"/>
      <c r="P77" s="180"/>
      <c r="Q77" s="180"/>
      <c r="R77" s="180"/>
      <c r="S77" s="180"/>
      <c r="T77" s="180"/>
      <c r="U77" s="97"/>
      <c r="V77" s="61"/>
    </row>
    <row r="79" ht="16.5" thickBot="1"/>
    <row r="80" spans="1:22" ht="17.25" thickBot="1" thickTop="1">
      <c r="A80" s="181"/>
      <c r="B80" s="182"/>
      <c r="C80" s="183"/>
      <c r="D80" s="181"/>
      <c r="E80" s="184"/>
      <c r="F80" s="181"/>
      <c r="G80" s="185"/>
      <c r="H80" s="186"/>
      <c r="I80" s="186"/>
      <c r="J80" s="186"/>
      <c r="K80" s="186"/>
      <c r="L80" s="1"/>
      <c r="M80" s="1"/>
      <c r="N80" s="184"/>
      <c r="O80" s="184"/>
      <c r="P80" s="214"/>
      <c r="Q80" s="214"/>
      <c r="R80" s="215"/>
      <c r="S80" s="215"/>
      <c r="T80" s="2"/>
      <c r="U80" s="183"/>
      <c r="V80" s="187"/>
    </row>
    <row r="81" ht="16.5" thickTop="1"/>
    <row r="128" ht="15.75">
      <c r="N128" s="16">
        <f>125.62*1.05</f>
        <v>131.901</v>
      </c>
    </row>
  </sheetData>
  <sheetProtection/>
  <mergeCells count="29">
    <mergeCell ref="E14:E15"/>
    <mergeCell ref="E25:E29"/>
    <mergeCell ref="B33:H33"/>
    <mergeCell ref="S34:S35"/>
    <mergeCell ref="B50:V50"/>
    <mergeCell ref="B53:V53"/>
    <mergeCell ref="S2:S3"/>
    <mergeCell ref="T2:T3"/>
    <mergeCell ref="U2:U3"/>
    <mergeCell ref="V2:V3"/>
    <mergeCell ref="B5:V5"/>
    <mergeCell ref="E6:E12"/>
    <mergeCell ref="B7:B9"/>
    <mergeCell ref="J2:J3"/>
    <mergeCell ref="K2:K3"/>
    <mergeCell ref="L2:L3"/>
    <mergeCell ref="M2:M3"/>
    <mergeCell ref="N2:P2"/>
    <mergeCell ref="R2:R3"/>
    <mergeCell ref="A1:V1"/>
    <mergeCell ref="A2:A3"/>
    <mergeCell ref="B2:B3"/>
    <mergeCell ref="C2:C3"/>
    <mergeCell ref="D2:D3"/>
    <mergeCell ref="E2:E3"/>
    <mergeCell ref="F2:F3"/>
    <mergeCell ref="G2:G3"/>
    <mergeCell ref="H2:H3"/>
    <mergeCell ref="I2:I3"/>
  </mergeCells>
  <printOptions horizontalCentered="1"/>
  <pageMargins left="0.25" right="0.25" top="0.5" bottom="0.5" header="0.5" footer="0.5"/>
  <pageSetup horizontalDpi="600" verticalDpi="600" orientation="landscape" paperSize="5" scale="56" r:id="rId1"/>
  <rowBreaks count="9" manualBreakCount="9">
    <brk id="11" max="22" man="1"/>
    <brk id="17" max="22" man="1"/>
    <brk id="32" max="22" man="1"/>
    <brk id="38" max="22" man="1"/>
    <brk id="49" max="22" man="1"/>
    <brk id="54" max="22" man="1"/>
    <brk id="61" max="22" man="1"/>
    <brk id="65" max="22" man="1"/>
    <brk id="75" max="22" man="1"/>
  </rowBreaks>
  <colBreaks count="1" manualBreakCount="1">
    <brk id="22" max="127" man="1"/>
  </colBreaks>
</worksheet>
</file>

<file path=xl/worksheets/sheet10.xml><?xml version="1.0" encoding="utf-8"?>
<worksheet xmlns="http://schemas.openxmlformats.org/spreadsheetml/2006/main" xmlns:r="http://schemas.openxmlformats.org/officeDocument/2006/relationships">
  <dimension ref="A1:Y179"/>
  <sheetViews>
    <sheetView view="pageBreakPreview" zoomScale="70" zoomScaleNormal="55" zoomScaleSheetLayoutView="70" zoomScalePageLayoutView="0" workbookViewId="0" topLeftCell="C1">
      <pane ySplit="3" topLeftCell="A56" activePane="bottomLeft" state="frozen"/>
      <selection pane="topLeft" activeCell="A1" sqref="A1"/>
      <selection pane="bottomLeft" activeCell="M60" sqref="M60"/>
    </sheetView>
  </sheetViews>
  <sheetFormatPr defaultColWidth="9.140625" defaultRowHeight="12.75"/>
  <cols>
    <col min="1" max="1" width="6.00390625" style="12" customWidth="1"/>
    <col min="2" max="2" width="28.8515625" style="14" customWidth="1"/>
    <col min="3" max="3" width="11.28125" style="15" customWidth="1"/>
    <col min="4" max="4" width="10.7109375" style="12" customWidth="1"/>
    <col min="5" max="5" width="12.7109375" style="16" customWidth="1"/>
    <col min="6" max="6" width="14.7109375" style="12" customWidth="1"/>
    <col min="7" max="7" width="23.140625" style="17" customWidth="1"/>
    <col min="8" max="8" width="11.28125" style="18" customWidth="1"/>
    <col min="9" max="9" width="11.140625" style="18" customWidth="1"/>
    <col min="10" max="13" width="11.421875" style="18" customWidth="1"/>
    <col min="14" max="14" width="13.00390625" style="16" customWidth="1"/>
    <col min="15" max="15" width="14.7109375" style="16" customWidth="1"/>
    <col min="16" max="16" width="12.00390625" style="212" customWidth="1"/>
    <col min="17" max="17" width="13.421875" style="212" customWidth="1"/>
    <col min="18" max="18" width="25.421875" style="213" hidden="1" customWidth="1"/>
    <col min="19" max="19" width="14.00390625" style="213" customWidth="1"/>
    <col min="20" max="20" width="16.28125" style="15" customWidth="1"/>
    <col min="21" max="21" width="58.7109375" style="20" customWidth="1"/>
    <col min="22" max="22" width="16.00390625" style="12" hidden="1" customWidth="1"/>
    <col min="23" max="16384" width="9.140625" style="13" customWidth="1"/>
  </cols>
  <sheetData>
    <row r="1" spans="1:24" s="5" customFormat="1" ht="51" customHeight="1">
      <c r="A1" s="489" t="s">
        <v>289</v>
      </c>
      <c r="B1" s="489"/>
      <c r="C1" s="489"/>
      <c r="D1" s="489"/>
      <c r="E1" s="489"/>
      <c r="F1" s="489"/>
      <c r="G1" s="489"/>
      <c r="H1" s="489"/>
      <c r="I1" s="489"/>
      <c r="J1" s="489"/>
      <c r="K1" s="489"/>
      <c r="L1" s="489"/>
      <c r="M1" s="489"/>
      <c r="N1" s="489"/>
      <c r="O1" s="489"/>
      <c r="P1" s="489"/>
      <c r="Q1" s="489"/>
      <c r="R1" s="489"/>
      <c r="S1" s="489"/>
      <c r="T1" s="489"/>
      <c r="U1" s="489"/>
      <c r="X1" s="6"/>
    </row>
    <row r="2" spans="1:22" s="8" customFormat="1" ht="78.75" customHeight="1">
      <c r="A2" s="490" t="s">
        <v>332</v>
      </c>
      <c r="B2" s="492" t="s">
        <v>386</v>
      </c>
      <c r="C2" s="492" t="s">
        <v>143</v>
      </c>
      <c r="D2" s="490" t="s">
        <v>142</v>
      </c>
      <c r="E2" s="494" t="s">
        <v>387</v>
      </c>
      <c r="F2" s="490" t="s">
        <v>120</v>
      </c>
      <c r="G2" s="500" t="s">
        <v>103</v>
      </c>
      <c r="H2" s="498" t="s">
        <v>156</v>
      </c>
      <c r="I2" s="498" t="s">
        <v>338</v>
      </c>
      <c r="J2" s="498" t="s">
        <v>395</v>
      </c>
      <c r="K2" s="498" t="s">
        <v>102</v>
      </c>
      <c r="L2" s="498" t="s">
        <v>317</v>
      </c>
      <c r="M2" s="498" t="s">
        <v>263</v>
      </c>
      <c r="N2" s="506" t="s">
        <v>318</v>
      </c>
      <c r="O2" s="507"/>
      <c r="P2" s="508"/>
      <c r="Q2" s="496" t="s">
        <v>155</v>
      </c>
      <c r="R2" s="504" t="s">
        <v>365</v>
      </c>
      <c r="S2" s="504" t="s">
        <v>152</v>
      </c>
      <c r="T2" s="492" t="s">
        <v>140</v>
      </c>
      <c r="U2" s="502" t="s">
        <v>364</v>
      </c>
      <c r="V2" s="7" t="s">
        <v>389</v>
      </c>
    </row>
    <row r="3" spans="1:22" s="8" customFormat="1" ht="74.25" customHeight="1">
      <c r="A3" s="491"/>
      <c r="B3" s="493"/>
      <c r="C3" s="493"/>
      <c r="D3" s="491"/>
      <c r="E3" s="495"/>
      <c r="F3" s="491"/>
      <c r="G3" s="501"/>
      <c r="H3" s="499"/>
      <c r="I3" s="499"/>
      <c r="J3" s="499"/>
      <c r="K3" s="499"/>
      <c r="L3" s="499"/>
      <c r="M3" s="499"/>
      <c r="N3" s="126" t="s">
        <v>117</v>
      </c>
      <c r="O3" s="126" t="s">
        <v>264</v>
      </c>
      <c r="P3" s="178" t="s">
        <v>265</v>
      </c>
      <c r="Q3" s="497"/>
      <c r="R3" s="505"/>
      <c r="S3" s="505"/>
      <c r="T3" s="493"/>
      <c r="U3" s="503"/>
      <c r="V3" s="9"/>
    </row>
    <row r="4" spans="1:22" s="8" customFormat="1" ht="15.75">
      <c r="A4" s="21">
        <v>1</v>
      </c>
      <c r="B4" s="22">
        <v>2</v>
      </c>
      <c r="C4" s="22">
        <v>3</v>
      </c>
      <c r="D4" s="21">
        <v>4</v>
      </c>
      <c r="E4" s="23">
        <v>5</v>
      </c>
      <c r="F4" s="24">
        <v>6</v>
      </c>
      <c r="G4" s="23">
        <v>7</v>
      </c>
      <c r="H4" s="24">
        <v>8</v>
      </c>
      <c r="I4" s="24">
        <v>9</v>
      </c>
      <c r="J4" s="24">
        <v>10</v>
      </c>
      <c r="K4" s="24">
        <v>11</v>
      </c>
      <c r="L4" s="24">
        <v>12</v>
      </c>
      <c r="M4" s="24"/>
      <c r="N4" s="23">
        <v>13</v>
      </c>
      <c r="O4" s="23">
        <v>14</v>
      </c>
      <c r="P4" s="188">
        <v>15</v>
      </c>
      <c r="Q4" s="188">
        <v>16</v>
      </c>
      <c r="R4" s="188">
        <v>11</v>
      </c>
      <c r="S4" s="188">
        <v>17</v>
      </c>
      <c r="T4" s="22">
        <v>18</v>
      </c>
      <c r="U4" s="25">
        <v>19</v>
      </c>
      <c r="V4" s="9"/>
    </row>
    <row r="5" spans="1:22" s="11" customFormat="1" ht="15.75">
      <c r="A5" s="26">
        <v>1</v>
      </c>
      <c r="B5" s="475" t="s">
        <v>118</v>
      </c>
      <c r="C5" s="475"/>
      <c r="D5" s="475"/>
      <c r="E5" s="475"/>
      <c r="F5" s="475"/>
      <c r="G5" s="475"/>
      <c r="H5" s="475"/>
      <c r="I5" s="475"/>
      <c r="J5" s="475"/>
      <c r="K5" s="475"/>
      <c r="L5" s="475"/>
      <c r="M5" s="475"/>
      <c r="N5" s="475"/>
      <c r="O5" s="475"/>
      <c r="P5" s="475"/>
      <c r="Q5" s="475"/>
      <c r="R5" s="475"/>
      <c r="S5" s="475"/>
      <c r="T5" s="475"/>
      <c r="U5" s="476"/>
      <c r="V5" s="10"/>
    </row>
    <row r="6" spans="1:24" s="36" customFormat="1" ht="126">
      <c r="A6" s="27" t="s">
        <v>15</v>
      </c>
      <c r="B6" s="28" t="s">
        <v>57</v>
      </c>
      <c r="C6" s="29">
        <v>4.3972</v>
      </c>
      <c r="D6" s="30">
        <v>3.82</v>
      </c>
      <c r="E6" s="483">
        <v>62</v>
      </c>
      <c r="F6" s="27" t="s">
        <v>352</v>
      </c>
      <c r="G6" s="32" t="s">
        <v>331</v>
      </c>
      <c r="H6" s="30">
        <v>4.52</v>
      </c>
      <c r="I6" s="30">
        <f>1.59</f>
        <v>1.59</v>
      </c>
      <c r="J6" s="30">
        <v>0</v>
      </c>
      <c r="K6" s="30">
        <v>0</v>
      </c>
      <c r="L6" s="30">
        <v>0</v>
      </c>
      <c r="M6" s="30"/>
      <c r="N6" s="31"/>
      <c r="O6" s="31"/>
      <c r="P6" s="167">
        <f>O6+N6</f>
        <v>0</v>
      </c>
      <c r="Q6" s="168">
        <f>(P6+H6+I6+J6)*5%+H6+P6+I6+J6</f>
        <v>6.4155</v>
      </c>
      <c r="R6" s="189" t="s">
        <v>331</v>
      </c>
      <c r="S6" s="167">
        <f>I6+P6+H6+J6</f>
        <v>6.109999999999999</v>
      </c>
      <c r="T6" s="33" t="s">
        <v>145</v>
      </c>
      <c r="U6" s="34" t="s">
        <v>131</v>
      </c>
      <c r="V6" s="35">
        <v>5.82</v>
      </c>
      <c r="X6" s="36">
        <v>3.82</v>
      </c>
    </row>
    <row r="7" spans="1:24" s="36" customFormat="1" ht="15.75">
      <c r="A7" s="37"/>
      <c r="B7" s="38"/>
      <c r="C7" s="39"/>
      <c r="D7" s="40"/>
      <c r="E7" s="484"/>
      <c r="F7" s="37"/>
      <c r="G7" s="42"/>
      <c r="H7" s="40"/>
      <c r="I7" s="40"/>
      <c r="J7" s="40"/>
      <c r="K7" s="40"/>
      <c r="L7" s="40"/>
      <c r="M7" s="40"/>
      <c r="N7" s="41"/>
      <c r="O7" s="41"/>
      <c r="P7" s="168"/>
      <c r="Q7" s="168"/>
      <c r="R7" s="190"/>
      <c r="S7" s="140"/>
      <c r="T7" s="39"/>
      <c r="U7" s="34" t="s">
        <v>132</v>
      </c>
      <c r="V7" s="43"/>
      <c r="X7" s="36">
        <v>0.23</v>
      </c>
    </row>
    <row r="8" spans="1:24" s="36" customFormat="1" ht="15.75">
      <c r="A8" s="37"/>
      <c r="B8" s="38"/>
      <c r="C8" s="39"/>
      <c r="D8" s="40"/>
      <c r="E8" s="484"/>
      <c r="F8" s="37"/>
      <c r="G8" s="42"/>
      <c r="H8" s="40"/>
      <c r="I8" s="40"/>
      <c r="J8" s="40"/>
      <c r="K8" s="40"/>
      <c r="L8" s="40"/>
      <c r="M8" s="40"/>
      <c r="N8" s="41"/>
      <c r="O8" s="41"/>
      <c r="P8" s="168"/>
      <c r="Q8" s="168"/>
      <c r="R8" s="190"/>
      <c r="S8" s="140"/>
      <c r="T8" s="39"/>
      <c r="U8" s="34" t="s">
        <v>133</v>
      </c>
      <c r="V8" s="43"/>
      <c r="X8" s="36">
        <v>0.9</v>
      </c>
    </row>
    <row r="9" spans="1:24" s="36" customFormat="1" ht="15.75">
      <c r="A9" s="37"/>
      <c r="B9" s="38"/>
      <c r="C9" s="39"/>
      <c r="D9" s="40"/>
      <c r="E9" s="484"/>
      <c r="F9" s="37"/>
      <c r="G9" s="42"/>
      <c r="H9" s="40"/>
      <c r="I9" s="40"/>
      <c r="J9" s="40"/>
      <c r="K9" s="40"/>
      <c r="L9" s="40"/>
      <c r="M9" s="40"/>
      <c r="N9" s="41"/>
      <c r="O9" s="41"/>
      <c r="P9" s="168"/>
      <c r="Q9" s="168"/>
      <c r="R9" s="190"/>
      <c r="S9" s="140"/>
      <c r="T9" s="39"/>
      <c r="U9" s="34" t="s">
        <v>134</v>
      </c>
      <c r="V9" s="43"/>
      <c r="X9" s="36">
        <v>0.39</v>
      </c>
    </row>
    <row r="10" spans="1:24" s="36" customFormat="1" ht="15.75">
      <c r="A10" s="37"/>
      <c r="B10" s="38"/>
      <c r="C10" s="39"/>
      <c r="D10" s="40"/>
      <c r="E10" s="484"/>
      <c r="F10" s="37"/>
      <c r="G10" s="42"/>
      <c r="H10" s="44"/>
      <c r="I10" s="44"/>
      <c r="J10" s="44"/>
      <c r="K10" s="44"/>
      <c r="L10" s="44"/>
      <c r="M10" s="44"/>
      <c r="N10" s="191"/>
      <c r="O10" s="191"/>
      <c r="P10" s="192"/>
      <c r="Q10" s="192"/>
      <c r="R10" s="190"/>
      <c r="S10" s="140"/>
      <c r="T10" s="39"/>
      <c r="U10" s="34" t="s">
        <v>135</v>
      </c>
      <c r="V10" s="45"/>
      <c r="X10" s="36">
        <v>0.44</v>
      </c>
    </row>
    <row r="11" spans="1:22" s="36" customFormat="1" ht="15.75">
      <c r="A11" s="37"/>
      <c r="B11" s="38"/>
      <c r="C11" s="39"/>
      <c r="D11" s="40"/>
      <c r="E11" s="484"/>
      <c r="F11" s="46"/>
      <c r="G11" s="47"/>
      <c r="H11" s="44"/>
      <c r="I11" s="44"/>
      <c r="J11" s="44"/>
      <c r="K11" s="44"/>
      <c r="L11" s="44"/>
      <c r="M11" s="44"/>
      <c r="N11" s="191"/>
      <c r="O11" s="191"/>
      <c r="P11" s="168"/>
      <c r="Q11" s="193"/>
      <c r="R11" s="194"/>
      <c r="S11" s="195"/>
      <c r="T11" s="39"/>
      <c r="U11" s="34" t="s">
        <v>136</v>
      </c>
      <c r="V11" s="43"/>
    </row>
    <row r="12" spans="1:22" s="36" customFormat="1" ht="15.75">
      <c r="A12" s="37"/>
      <c r="B12" s="38"/>
      <c r="C12" s="39"/>
      <c r="D12" s="48"/>
      <c r="E12" s="484"/>
      <c r="F12" s="37"/>
      <c r="G12" s="42"/>
      <c r="H12" s="44"/>
      <c r="I12" s="44"/>
      <c r="J12" s="44"/>
      <c r="K12" s="44"/>
      <c r="L12" s="44"/>
      <c r="M12" s="44"/>
      <c r="N12" s="191"/>
      <c r="O12" s="191"/>
      <c r="P12" s="168"/>
      <c r="Q12" s="168"/>
      <c r="R12" s="190"/>
      <c r="S12" s="140"/>
      <c r="T12" s="39"/>
      <c r="U12" s="34" t="s">
        <v>137</v>
      </c>
      <c r="V12" s="45"/>
    </row>
    <row r="13" spans="1:22" s="50" customFormat="1" ht="15.75">
      <c r="A13" s="37"/>
      <c r="B13" s="486" t="s">
        <v>336</v>
      </c>
      <c r="C13" s="39"/>
      <c r="D13" s="40"/>
      <c r="E13" s="484"/>
      <c r="F13" s="37"/>
      <c r="G13" s="42"/>
      <c r="H13" s="40"/>
      <c r="I13" s="40"/>
      <c r="J13" s="40"/>
      <c r="K13" s="40"/>
      <c r="L13" s="40"/>
      <c r="M13" s="40"/>
      <c r="N13" s="41"/>
      <c r="O13" s="41"/>
      <c r="P13" s="168"/>
      <c r="Q13" s="168"/>
      <c r="R13" s="190"/>
      <c r="S13" s="140"/>
      <c r="T13" s="39"/>
      <c r="U13" s="34" t="s">
        <v>138</v>
      </c>
      <c r="V13" s="49"/>
    </row>
    <row r="14" spans="1:22" s="50" customFormat="1" ht="15.75">
      <c r="A14" s="37"/>
      <c r="B14" s="486"/>
      <c r="C14" s="39"/>
      <c r="D14" s="40"/>
      <c r="E14" s="484"/>
      <c r="F14" s="37"/>
      <c r="G14" s="42"/>
      <c r="H14" s="40"/>
      <c r="I14" s="40"/>
      <c r="J14" s="40"/>
      <c r="K14" s="40"/>
      <c r="L14" s="40"/>
      <c r="M14" s="40"/>
      <c r="N14" s="41"/>
      <c r="O14" s="41"/>
      <c r="P14" s="168"/>
      <c r="Q14" s="168"/>
      <c r="R14" s="190"/>
      <c r="S14" s="140"/>
      <c r="T14" s="39"/>
      <c r="U14" s="34" t="s">
        <v>139</v>
      </c>
      <c r="V14" s="49"/>
    </row>
    <row r="15" spans="1:22" s="50" customFormat="1" ht="15.75">
      <c r="A15" s="51"/>
      <c r="B15" s="487"/>
      <c r="C15" s="39"/>
      <c r="D15" s="40"/>
      <c r="E15" s="484"/>
      <c r="F15" s="37"/>
      <c r="G15" s="42"/>
      <c r="H15" s="40"/>
      <c r="I15" s="40"/>
      <c r="J15" s="40"/>
      <c r="K15" s="40"/>
      <c r="L15" s="40"/>
      <c r="M15" s="40"/>
      <c r="N15" s="41"/>
      <c r="O15" s="41"/>
      <c r="P15" s="168"/>
      <c r="Q15" s="168"/>
      <c r="R15" s="190"/>
      <c r="S15" s="140"/>
      <c r="T15" s="39"/>
      <c r="U15" s="52" t="s">
        <v>56</v>
      </c>
      <c r="V15" s="49"/>
    </row>
    <row r="16" spans="1:22" s="50" customFormat="1" ht="94.5">
      <c r="A16" s="27" t="s">
        <v>16</v>
      </c>
      <c r="B16" s="53" t="s">
        <v>58</v>
      </c>
      <c r="C16" s="54"/>
      <c r="D16" s="55">
        <v>0.23</v>
      </c>
      <c r="E16" s="484"/>
      <c r="F16" s="57" t="s">
        <v>121</v>
      </c>
      <c r="G16" s="58" t="s">
        <v>331</v>
      </c>
      <c r="H16" s="55">
        <v>0.2</v>
      </c>
      <c r="I16" s="55">
        <v>0.02</v>
      </c>
      <c r="J16" s="55">
        <v>0</v>
      </c>
      <c r="K16" s="55">
        <v>0</v>
      </c>
      <c r="L16" s="55">
        <v>0</v>
      </c>
      <c r="M16" s="55"/>
      <c r="N16" s="56">
        <v>0</v>
      </c>
      <c r="O16" s="56"/>
      <c r="P16" s="163">
        <f>O16+N16</f>
        <v>0</v>
      </c>
      <c r="Q16" s="168">
        <f>(P16+H16+I16+J16)*5%+H16+P16+I16+J16</f>
        <v>0.231</v>
      </c>
      <c r="R16" s="196" t="s">
        <v>331</v>
      </c>
      <c r="S16" s="167">
        <f>I16+P16+H16+J16</f>
        <v>0.22</v>
      </c>
      <c r="T16" s="60" t="s">
        <v>146</v>
      </c>
      <c r="U16" s="61" t="s">
        <v>59</v>
      </c>
      <c r="V16" s="62">
        <v>0.29</v>
      </c>
    </row>
    <row r="17" spans="1:22" s="67" customFormat="1" ht="94.5">
      <c r="A17" s="27" t="s">
        <v>17</v>
      </c>
      <c r="B17" s="53" t="s">
        <v>60</v>
      </c>
      <c r="C17" s="29">
        <v>26.6783</v>
      </c>
      <c r="D17" s="55">
        <v>30.47</v>
      </c>
      <c r="E17" s="484"/>
      <c r="F17" s="63" t="s">
        <v>122</v>
      </c>
      <c r="G17" s="64" t="s">
        <v>157</v>
      </c>
      <c r="H17" s="40">
        <v>19.48</v>
      </c>
      <c r="I17" s="40">
        <f>2.55</f>
        <v>2.55</v>
      </c>
      <c r="J17" s="40">
        <v>0</v>
      </c>
      <c r="K17" s="40">
        <v>0</v>
      </c>
      <c r="L17" s="40">
        <v>0</v>
      </c>
      <c r="M17" s="40"/>
      <c r="N17" s="56">
        <v>0</v>
      </c>
      <c r="O17" s="41"/>
      <c r="P17" s="163">
        <f>O17+N17</f>
        <v>0</v>
      </c>
      <c r="Q17" s="167">
        <f>(P17+H17+I17)*5%+H17+P17+I17</f>
        <v>23.131500000000003</v>
      </c>
      <c r="R17" s="190" t="s">
        <v>329</v>
      </c>
      <c r="S17" s="167">
        <f>I17+P17+H17+J17</f>
        <v>22.03</v>
      </c>
      <c r="T17" s="65">
        <f>S17/D17</f>
        <v>0.7230062356416148</v>
      </c>
      <c r="U17" s="66" t="s">
        <v>61</v>
      </c>
      <c r="V17" s="62">
        <v>20.86</v>
      </c>
    </row>
    <row r="18" spans="1:24" s="67" customFormat="1" ht="157.5">
      <c r="A18" s="68" t="s">
        <v>18</v>
      </c>
      <c r="B18" s="69" t="s">
        <v>62</v>
      </c>
      <c r="C18" s="70"/>
      <c r="D18" s="27">
        <v>4.85</v>
      </c>
      <c r="E18" s="484"/>
      <c r="F18" s="71" t="s">
        <v>327</v>
      </c>
      <c r="G18" s="3" t="s">
        <v>63</v>
      </c>
      <c r="H18" s="27">
        <v>0</v>
      </c>
      <c r="I18" s="27">
        <v>0.94</v>
      </c>
      <c r="J18" s="27">
        <v>1.28</v>
      </c>
      <c r="K18" s="27">
        <v>0</v>
      </c>
      <c r="L18" s="27">
        <v>0</v>
      </c>
      <c r="M18" s="27"/>
      <c r="N18" s="32">
        <v>0</v>
      </c>
      <c r="O18" s="32">
        <v>0.12</v>
      </c>
      <c r="P18" s="138">
        <f>O18+N18</f>
        <v>0.12</v>
      </c>
      <c r="Q18" s="168">
        <f>(P18+H18+I18+J18+K18)*5%+H18+P18+I18+J18+K18</f>
        <v>2.457</v>
      </c>
      <c r="R18" s="138" t="s">
        <v>379</v>
      </c>
      <c r="S18" s="167">
        <f>I18+P18+H18+J18</f>
        <v>2.34</v>
      </c>
      <c r="T18" s="72">
        <v>0.367</v>
      </c>
      <c r="U18" s="73" t="s">
        <v>64</v>
      </c>
      <c r="V18" s="62"/>
      <c r="X18" s="36"/>
    </row>
    <row r="19" spans="1:22" s="67" customFormat="1" ht="94.5">
      <c r="A19" s="27"/>
      <c r="B19" s="74"/>
      <c r="C19" s="75"/>
      <c r="D19" s="74"/>
      <c r="E19" s="484"/>
      <c r="F19" s="74"/>
      <c r="G19" s="76"/>
      <c r="H19" s="27"/>
      <c r="I19" s="27"/>
      <c r="J19" s="27"/>
      <c r="K19" s="27"/>
      <c r="L19" s="27"/>
      <c r="M19" s="27"/>
      <c r="N19" s="32">
        <v>0</v>
      </c>
      <c r="O19" s="32"/>
      <c r="P19" s="189"/>
      <c r="Q19" s="189"/>
      <c r="R19" s="189"/>
      <c r="S19" s="189"/>
      <c r="T19" s="74"/>
      <c r="U19" s="73" t="s">
        <v>163</v>
      </c>
      <c r="V19" s="62"/>
    </row>
    <row r="20" spans="1:22" s="67" customFormat="1" ht="94.5">
      <c r="A20" s="37"/>
      <c r="B20" s="75"/>
      <c r="C20" s="75"/>
      <c r="D20" s="75"/>
      <c r="E20" s="77"/>
      <c r="F20" s="75"/>
      <c r="G20" s="77"/>
      <c r="H20" s="37"/>
      <c r="I20" s="37"/>
      <c r="J20" s="37"/>
      <c r="K20" s="37"/>
      <c r="L20" s="37"/>
      <c r="M20" s="37"/>
      <c r="N20" s="42"/>
      <c r="O20" s="42"/>
      <c r="P20" s="172"/>
      <c r="Q20" s="172"/>
      <c r="R20" s="140" t="s">
        <v>380</v>
      </c>
      <c r="S20" s="197"/>
      <c r="T20" s="78"/>
      <c r="U20" s="79" t="s">
        <v>164</v>
      </c>
      <c r="V20" s="62"/>
    </row>
    <row r="21" spans="1:22" s="67" customFormat="1" ht="31.5">
      <c r="A21" s="37"/>
      <c r="B21" s="70"/>
      <c r="C21" s="80"/>
      <c r="D21" s="80"/>
      <c r="E21" s="81"/>
      <c r="F21" s="82"/>
      <c r="G21" s="83"/>
      <c r="H21" s="37"/>
      <c r="I21" s="37"/>
      <c r="J21" s="37"/>
      <c r="K21" s="37"/>
      <c r="L21" s="37"/>
      <c r="M21" s="37"/>
      <c r="N21" s="42"/>
      <c r="O21" s="42"/>
      <c r="P21" s="172"/>
      <c r="Q21" s="172"/>
      <c r="R21" s="140" t="s">
        <v>381</v>
      </c>
      <c r="S21" s="140"/>
      <c r="T21" s="78"/>
      <c r="U21" s="84" t="s">
        <v>165</v>
      </c>
      <c r="V21" s="62"/>
    </row>
    <row r="22" spans="1:22" s="67" customFormat="1" ht="94.5">
      <c r="A22" s="37"/>
      <c r="B22" s="85"/>
      <c r="C22" s="39"/>
      <c r="D22" s="40"/>
      <c r="E22" s="41"/>
      <c r="F22" s="82"/>
      <c r="G22" s="83"/>
      <c r="H22" s="40"/>
      <c r="I22" s="40"/>
      <c r="J22" s="40"/>
      <c r="K22" s="40"/>
      <c r="L22" s="40"/>
      <c r="M22" s="40"/>
      <c r="N22" s="41"/>
      <c r="O22" s="41"/>
      <c r="P22" s="168"/>
      <c r="Q22" s="168"/>
      <c r="R22" s="140" t="s">
        <v>381</v>
      </c>
      <c r="S22" s="140"/>
      <c r="T22" s="78"/>
      <c r="U22" s="86" t="s">
        <v>166</v>
      </c>
      <c r="V22" s="62"/>
    </row>
    <row r="23" spans="1:22" s="67" customFormat="1" ht="94.5">
      <c r="A23" s="37"/>
      <c r="B23" s="85"/>
      <c r="C23" s="39"/>
      <c r="D23" s="40"/>
      <c r="E23" s="41"/>
      <c r="F23" s="82"/>
      <c r="G23" s="83"/>
      <c r="H23" s="40"/>
      <c r="I23" s="40"/>
      <c r="J23" s="40"/>
      <c r="K23" s="40"/>
      <c r="L23" s="40"/>
      <c r="M23" s="40"/>
      <c r="N23" s="41"/>
      <c r="O23" s="41"/>
      <c r="P23" s="168"/>
      <c r="Q23" s="168"/>
      <c r="R23" s="140" t="s">
        <v>381</v>
      </c>
      <c r="S23" s="140"/>
      <c r="T23" s="78"/>
      <c r="U23" s="73" t="s">
        <v>168</v>
      </c>
      <c r="V23" s="62"/>
    </row>
    <row r="24" spans="1:22" s="67" customFormat="1" ht="94.5">
      <c r="A24" s="37"/>
      <c r="B24" s="85"/>
      <c r="C24" s="39"/>
      <c r="D24" s="40"/>
      <c r="E24" s="41"/>
      <c r="F24" s="87"/>
      <c r="G24" s="88"/>
      <c r="H24" s="40"/>
      <c r="I24" s="40"/>
      <c r="J24" s="40"/>
      <c r="K24" s="40"/>
      <c r="L24" s="40"/>
      <c r="M24" s="40"/>
      <c r="N24" s="41"/>
      <c r="O24" s="41"/>
      <c r="P24" s="168"/>
      <c r="Q24" s="168"/>
      <c r="R24" s="198">
        <v>40224</v>
      </c>
      <c r="S24" s="198"/>
      <c r="T24" s="89"/>
      <c r="U24" s="79" t="s">
        <v>169</v>
      </c>
      <c r="V24" s="62"/>
    </row>
    <row r="25" spans="1:22" s="67" customFormat="1" ht="63">
      <c r="A25" s="37"/>
      <c r="B25" s="85"/>
      <c r="C25" s="39"/>
      <c r="D25" s="40"/>
      <c r="E25" s="41"/>
      <c r="F25" s="82"/>
      <c r="G25" s="83"/>
      <c r="H25" s="40"/>
      <c r="I25" s="40"/>
      <c r="J25" s="40"/>
      <c r="K25" s="40"/>
      <c r="L25" s="40"/>
      <c r="M25" s="40"/>
      <c r="N25" s="41"/>
      <c r="O25" s="41"/>
      <c r="P25" s="168"/>
      <c r="Q25" s="168"/>
      <c r="R25" s="140" t="s">
        <v>382</v>
      </c>
      <c r="S25" s="140"/>
      <c r="T25" s="78"/>
      <c r="U25" s="84" t="s">
        <v>170</v>
      </c>
      <c r="V25" s="62"/>
    </row>
    <row r="26" spans="1:22" s="67" customFormat="1" ht="31.5">
      <c r="A26" s="37"/>
      <c r="B26" s="85"/>
      <c r="C26" s="39"/>
      <c r="D26" s="40"/>
      <c r="E26" s="41"/>
      <c r="F26" s="87"/>
      <c r="G26" s="88"/>
      <c r="H26" s="40"/>
      <c r="I26" s="40"/>
      <c r="J26" s="40"/>
      <c r="K26" s="40"/>
      <c r="L26" s="40"/>
      <c r="M26" s="40"/>
      <c r="N26" s="41"/>
      <c r="O26" s="41"/>
      <c r="P26" s="168"/>
      <c r="Q26" s="168"/>
      <c r="R26" s="198">
        <v>40224</v>
      </c>
      <c r="S26" s="198"/>
      <c r="T26" s="89"/>
      <c r="U26" s="86" t="s">
        <v>305</v>
      </c>
      <c r="V26" s="62"/>
    </row>
    <row r="27" spans="1:22" s="67" customFormat="1" ht="15.75">
      <c r="A27" s="51"/>
      <c r="B27" s="90"/>
      <c r="C27" s="54"/>
      <c r="D27" s="91"/>
      <c r="E27" s="484"/>
      <c r="F27" s="93"/>
      <c r="G27" s="94"/>
      <c r="H27" s="91"/>
      <c r="I27" s="91"/>
      <c r="J27" s="91"/>
      <c r="K27" s="91"/>
      <c r="L27" s="91"/>
      <c r="M27" s="91"/>
      <c r="N27" s="92"/>
      <c r="O27" s="92"/>
      <c r="P27" s="174"/>
      <c r="Q27" s="174"/>
      <c r="R27" s="141" t="s">
        <v>328</v>
      </c>
      <c r="S27" s="141"/>
      <c r="T27" s="95"/>
      <c r="U27" s="86" t="s">
        <v>304</v>
      </c>
      <c r="V27" s="62"/>
    </row>
    <row r="28" spans="1:22" s="67" customFormat="1" ht="15.75">
      <c r="A28" s="37"/>
      <c r="B28" s="85"/>
      <c r="C28" s="39"/>
      <c r="D28" s="40"/>
      <c r="E28" s="484"/>
      <c r="F28" s="82"/>
      <c r="G28" s="83"/>
      <c r="H28" s="40"/>
      <c r="I28" s="40"/>
      <c r="J28" s="40"/>
      <c r="K28" s="40"/>
      <c r="L28" s="40"/>
      <c r="M28" s="40"/>
      <c r="N28" s="41"/>
      <c r="O28" s="41"/>
      <c r="P28" s="168"/>
      <c r="Q28" s="168"/>
      <c r="R28" s="140"/>
      <c r="S28" s="140"/>
      <c r="T28" s="78"/>
      <c r="U28" s="84" t="s">
        <v>337</v>
      </c>
      <c r="V28" s="62"/>
    </row>
    <row r="29" spans="1:22" s="67" customFormat="1" ht="157.5">
      <c r="A29" s="37" t="s">
        <v>315</v>
      </c>
      <c r="B29" s="70" t="s">
        <v>399</v>
      </c>
      <c r="C29" s="70"/>
      <c r="D29" s="37">
        <v>4.42</v>
      </c>
      <c r="E29" s="484"/>
      <c r="F29" s="82" t="s">
        <v>327</v>
      </c>
      <c r="G29" s="4" t="s">
        <v>400</v>
      </c>
      <c r="H29" s="37">
        <v>0</v>
      </c>
      <c r="I29" s="37">
        <v>1.55</v>
      </c>
      <c r="J29" s="37">
        <v>0.59</v>
      </c>
      <c r="K29" s="37">
        <v>0</v>
      </c>
      <c r="L29" s="37">
        <v>0</v>
      </c>
      <c r="M29" s="37"/>
      <c r="N29" s="42">
        <v>0</v>
      </c>
      <c r="O29" s="42"/>
      <c r="P29" s="140">
        <f>O29+N29</f>
        <v>0</v>
      </c>
      <c r="Q29" s="168">
        <f>(P29+H29+I29+J29+K29)*5%+H29+P29+I29+J29+K29</f>
        <v>2.247</v>
      </c>
      <c r="R29" s="140" t="s">
        <v>380</v>
      </c>
      <c r="S29" s="167">
        <f>I29+P29+H29+J29</f>
        <v>2.14</v>
      </c>
      <c r="T29" s="96">
        <v>0.4841</v>
      </c>
      <c r="U29" s="76" t="s">
        <v>51</v>
      </c>
      <c r="V29" s="62"/>
    </row>
    <row r="30" spans="1:22" s="67" customFormat="1" ht="31.5">
      <c r="A30" s="37"/>
      <c r="B30" s="85"/>
      <c r="C30" s="39"/>
      <c r="D30" s="40"/>
      <c r="E30" s="41"/>
      <c r="F30" s="82"/>
      <c r="G30" s="83"/>
      <c r="H30" s="40"/>
      <c r="I30" s="40"/>
      <c r="J30" s="40"/>
      <c r="K30" s="40"/>
      <c r="L30" s="40"/>
      <c r="M30" s="40"/>
      <c r="N30" s="41"/>
      <c r="O30" s="41"/>
      <c r="P30" s="168"/>
      <c r="Q30" s="168"/>
      <c r="R30" s="140" t="s">
        <v>383</v>
      </c>
      <c r="S30" s="140"/>
      <c r="T30" s="78"/>
      <c r="U30" s="73" t="s">
        <v>401</v>
      </c>
      <c r="V30" s="62"/>
    </row>
    <row r="31" spans="1:22" s="67" customFormat="1" ht="94.5">
      <c r="A31" s="37"/>
      <c r="B31" s="85"/>
      <c r="C31" s="39"/>
      <c r="D31" s="40"/>
      <c r="E31" s="41"/>
      <c r="F31" s="82"/>
      <c r="G31" s="83"/>
      <c r="H31" s="40"/>
      <c r="I31" s="40"/>
      <c r="J31" s="40"/>
      <c r="K31" s="40"/>
      <c r="L31" s="40"/>
      <c r="M31" s="40"/>
      <c r="N31" s="41"/>
      <c r="O31" s="41"/>
      <c r="P31" s="168"/>
      <c r="Q31" s="168"/>
      <c r="R31" s="140" t="s">
        <v>383</v>
      </c>
      <c r="S31" s="140"/>
      <c r="T31" s="78"/>
      <c r="U31" s="86" t="s">
        <v>358</v>
      </c>
      <c r="V31" s="62"/>
    </row>
    <row r="32" spans="1:22" s="67" customFormat="1" ht="94.5">
      <c r="A32" s="37"/>
      <c r="B32" s="85"/>
      <c r="C32" s="39"/>
      <c r="D32" s="40"/>
      <c r="E32" s="41"/>
      <c r="F32" s="82"/>
      <c r="G32" s="83"/>
      <c r="H32" s="40"/>
      <c r="I32" s="40"/>
      <c r="J32" s="40"/>
      <c r="K32" s="40"/>
      <c r="L32" s="40"/>
      <c r="M32" s="40"/>
      <c r="N32" s="41"/>
      <c r="O32" s="41"/>
      <c r="P32" s="168"/>
      <c r="Q32" s="168"/>
      <c r="R32" s="140" t="s">
        <v>383</v>
      </c>
      <c r="S32" s="140"/>
      <c r="T32" s="78"/>
      <c r="U32" s="86" t="s">
        <v>359</v>
      </c>
      <c r="V32" s="62"/>
    </row>
    <row r="33" spans="1:22" s="67" customFormat="1" ht="94.5">
      <c r="A33" s="37"/>
      <c r="B33" s="85"/>
      <c r="C33" s="39"/>
      <c r="D33" s="40"/>
      <c r="E33" s="41"/>
      <c r="F33" s="82"/>
      <c r="G33" s="83"/>
      <c r="H33" s="40"/>
      <c r="I33" s="40"/>
      <c r="J33" s="40"/>
      <c r="K33" s="40"/>
      <c r="L33" s="40"/>
      <c r="M33" s="40"/>
      <c r="N33" s="41"/>
      <c r="O33" s="41"/>
      <c r="P33" s="168"/>
      <c r="Q33" s="168"/>
      <c r="R33" s="140" t="s">
        <v>383</v>
      </c>
      <c r="S33" s="140"/>
      <c r="T33" s="78"/>
      <c r="U33" s="86" t="s">
        <v>360</v>
      </c>
      <c r="V33" s="62"/>
    </row>
    <row r="34" spans="1:22" s="67" customFormat="1" ht="31.5">
      <c r="A34" s="37"/>
      <c r="B34" s="85"/>
      <c r="C34" s="39"/>
      <c r="D34" s="40"/>
      <c r="E34" s="41"/>
      <c r="F34" s="82"/>
      <c r="G34" s="83"/>
      <c r="H34" s="40"/>
      <c r="I34" s="40"/>
      <c r="J34" s="40"/>
      <c r="K34" s="40"/>
      <c r="L34" s="40"/>
      <c r="M34" s="40"/>
      <c r="N34" s="41"/>
      <c r="O34" s="41"/>
      <c r="P34" s="168"/>
      <c r="Q34" s="168"/>
      <c r="R34" s="140" t="s">
        <v>383</v>
      </c>
      <c r="S34" s="140"/>
      <c r="T34" s="78"/>
      <c r="U34" s="86" t="s">
        <v>361</v>
      </c>
      <c r="V34" s="62"/>
    </row>
    <row r="35" spans="1:22" s="67" customFormat="1" ht="31.5">
      <c r="A35" s="37"/>
      <c r="B35" s="85"/>
      <c r="C35" s="39"/>
      <c r="D35" s="40"/>
      <c r="E35" s="41"/>
      <c r="F35" s="82"/>
      <c r="G35" s="83"/>
      <c r="H35" s="40"/>
      <c r="I35" s="40"/>
      <c r="J35" s="40"/>
      <c r="K35" s="40"/>
      <c r="L35" s="40"/>
      <c r="M35" s="40"/>
      <c r="N35" s="41"/>
      <c r="O35" s="41"/>
      <c r="P35" s="168"/>
      <c r="Q35" s="168"/>
      <c r="R35" s="140" t="s">
        <v>383</v>
      </c>
      <c r="S35" s="140"/>
      <c r="T35" s="78"/>
      <c r="U35" s="73" t="s">
        <v>294</v>
      </c>
      <c r="V35" s="62"/>
    </row>
    <row r="36" spans="1:22" s="67" customFormat="1" ht="78.75">
      <c r="A36" s="37"/>
      <c r="B36" s="85"/>
      <c r="C36" s="39"/>
      <c r="D36" s="40"/>
      <c r="E36" s="484"/>
      <c r="F36" s="82"/>
      <c r="G36" s="83"/>
      <c r="H36" s="40"/>
      <c r="I36" s="40"/>
      <c r="J36" s="40"/>
      <c r="K36" s="40"/>
      <c r="L36" s="40"/>
      <c r="M36" s="40"/>
      <c r="N36" s="41"/>
      <c r="O36" s="41"/>
      <c r="P36" s="168"/>
      <c r="Q36" s="168"/>
      <c r="R36" s="140" t="s">
        <v>383</v>
      </c>
      <c r="S36" s="140"/>
      <c r="T36" s="78"/>
      <c r="U36" s="79" t="s">
        <v>402</v>
      </c>
      <c r="V36" s="62"/>
    </row>
    <row r="37" spans="1:22" s="232" customFormat="1" ht="183" customHeight="1">
      <c r="A37" s="21" t="s">
        <v>362</v>
      </c>
      <c r="B37" s="123" t="s">
        <v>52</v>
      </c>
      <c r="C37" s="22">
        <v>3.85</v>
      </c>
      <c r="D37" s="124">
        <v>5.37</v>
      </c>
      <c r="E37" s="484"/>
      <c r="F37" s="229" t="s">
        <v>313</v>
      </c>
      <c r="G37" s="64" t="s">
        <v>314</v>
      </c>
      <c r="H37" s="124">
        <v>0</v>
      </c>
      <c r="I37" s="124">
        <v>0</v>
      </c>
      <c r="J37" s="124">
        <v>0</v>
      </c>
      <c r="K37" s="124">
        <v>0.4</v>
      </c>
      <c r="L37" s="124">
        <v>1.51</v>
      </c>
      <c r="M37" s="124"/>
      <c r="N37" s="126">
        <v>1.79</v>
      </c>
      <c r="O37" s="126">
        <v>0.74</v>
      </c>
      <c r="P37" s="175">
        <f>N37+O37</f>
        <v>2.5300000000000002</v>
      </c>
      <c r="Q37" s="171">
        <v>4.24</v>
      </c>
      <c r="R37" s="178"/>
      <c r="S37" s="178">
        <v>4.04</v>
      </c>
      <c r="T37" s="230">
        <v>0.9</v>
      </c>
      <c r="U37" s="225" t="s">
        <v>202</v>
      </c>
      <c r="V37" s="231"/>
    </row>
    <row r="38" spans="1:22" s="232" customFormat="1" ht="149.25" customHeight="1">
      <c r="A38" s="217" t="s">
        <v>363</v>
      </c>
      <c r="B38" s="233" t="s">
        <v>53</v>
      </c>
      <c r="C38" s="218">
        <v>2.25</v>
      </c>
      <c r="D38" s="221">
        <v>2.92</v>
      </c>
      <c r="E38" s="485"/>
      <c r="F38" s="234" t="s">
        <v>309</v>
      </c>
      <c r="G38" s="235" t="s">
        <v>310</v>
      </c>
      <c r="H38" s="124">
        <v>0</v>
      </c>
      <c r="I38" s="124">
        <v>0</v>
      </c>
      <c r="J38" s="124">
        <v>0</v>
      </c>
      <c r="K38" s="124">
        <v>0.4</v>
      </c>
      <c r="L38" s="124">
        <v>1.58</v>
      </c>
      <c r="M38" s="124"/>
      <c r="N38" s="126">
        <v>0.12</v>
      </c>
      <c r="O38" s="126">
        <v>0</v>
      </c>
      <c r="P38" s="175">
        <f>N38+O38</f>
        <v>0.12</v>
      </c>
      <c r="Q38" s="171">
        <v>2.1</v>
      </c>
      <c r="R38" s="178"/>
      <c r="S38" s="178">
        <v>2.28</v>
      </c>
      <c r="T38" s="230">
        <v>0.95</v>
      </c>
      <c r="U38" s="225"/>
      <c r="V38" s="231"/>
    </row>
    <row r="39" spans="1:22" s="104" customFormat="1" ht="142.5" thickBot="1">
      <c r="A39" s="51" t="s">
        <v>19</v>
      </c>
      <c r="B39" s="90" t="s">
        <v>295</v>
      </c>
      <c r="C39" s="54">
        <v>4.2986</v>
      </c>
      <c r="D39" s="91">
        <v>4.3</v>
      </c>
      <c r="E39" s="92"/>
      <c r="F39" s="99" t="s">
        <v>123</v>
      </c>
      <c r="G39" s="100"/>
      <c r="H39" s="91">
        <v>1.53</v>
      </c>
      <c r="I39" s="91">
        <v>0.66</v>
      </c>
      <c r="J39" s="91">
        <v>0</v>
      </c>
      <c r="K39" s="91">
        <v>0</v>
      </c>
      <c r="L39" s="91">
        <v>0</v>
      </c>
      <c r="M39" s="91"/>
      <c r="N39" s="92">
        <v>0</v>
      </c>
      <c r="O39" s="92"/>
      <c r="P39" s="174">
        <f>N39+O39</f>
        <v>0</v>
      </c>
      <c r="Q39" s="168">
        <f>(P39+H39+I39+J39+K39)*5%+H39+P39+I39+J39+K39</f>
        <v>2.2995</v>
      </c>
      <c r="R39" s="199" t="s">
        <v>149</v>
      </c>
      <c r="S39" s="167">
        <f>I39+P39+H39+J39+K39</f>
        <v>2.19</v>
      </c>
      <c r="T39" s="101">
        <v>0.7</v>
      </c>
      <c r="U39" s="102"/>
      <c r="V39" s="103">
        <v>1.61</v>
      </c>
    </row>
    <row r="40" spans="1:22" s="108" customFormat="1" ht="173.25">
      <c r="A40" s="51" t="s">
        <v>20</v>
      </c>
      <c r="B40" s="85" t="s">
        <v>296</v>
      </c>
      <c r="C40" s="39"/>
      <c r="D40" s="40">
        <v>0.9</v>
      </c>
      <c r="E40" s="41"/>
      <c r="F40" s="51" t="s">
        <v>124</v>
      </c>
      <c r="G40" s="105"/>
      <c r="H40" s="40">
        <v>1.08</v>
      </c>
      <c r="I40" s="40">
        <v>0.11</v>
      </c>
      <c r="J40" s="40">
        <v>0</v>
      </c>
      <c r="K40" s="40">
        <v>0</v>
      </c>
      <c r="L40" s="40">
        <v>0</v>
      </c>
      <c r="M40" s="40"/>
      <c r="N40" s="41">
        <v>0</v>
      </c>
      <c r="O40" s="41"/>
      <c r="P40" s="168">
        <f>N40+O40</f>
        <v>0</v>
      </c>
      <c r="Q40" s="168">
        <f>(P40+H40+I40+J40+K40)*5%+H40+P40+I40+J40+K40</f>
        <v>1.2495000000000003</v>
      </c>
      <c r="R40" s="200" t="s">
        <v>148</v>
      </c>
      <c r="S40" s="167">
        <f>I40+P40+H40+J40+K40</f>
        <v>1.1900000000000002</v>
      </c>
      <c r="T40" s="101" t="s">
        <v>355</v>
      </c>
      <c r="U40" s="106" t="s">
        <v>37</v>
      </c>
      <c r="V40" s="107">
        <v>1.13</v>
      </c>
    </row>
    <row r="41" spans="1:22" s="228" customFormat="1" ht="144" customHeight="1">
      <c r="A41" s="216" t="s">
        <v>21</v>
      </c>
      <c r="B41" s="223" t="s">
        <v>50</v>
      </c>
      <c r="C41" s="224"/>
      <c r="D41" s="224"/>
      <c r="E41" s="225"/>
      <c r="F41" s="216"/>
      <c r="G41" s="222"/>
      <c r="H41" s="216"/>
      <c r="I41" s="216"/>
      <c r="J41" s="216"/>
      <c r="K41" s="216"/>
      <c r="L41" s="216"/>
      <c r="M41" s="216"/>
      <c r="N41" s="219"/>
      <c r="O41" s="222"/>
      <c r="P41" s="205"/>
      <c r="Q41" s="205"/>
      <c r="R41" s="205"/>
      <c r="S41" s="220"/>
      <c r="T41" s="224"/>
      <c r="U41" s="226" t="s">
        <v>200</v>
      </c>
      <c r="V41" s="227"/>
    </row>
    <row r="42" spans="1:22" s="50" customFormat="1" ht="47.25">
      <c r="A42" s="37"/>
      <c r="B42" s="111" t="s">
        <v>119</v>
      </c>
      <c r="C42" s="39">
        <v>9.8096</v>
      </c>
      <c r="D42" s="40">
        <v>5.43</v>
      </c>
      <c r="E42" s="41"/>
      <c r="F42" s="112" t="s">
        <v>311</v>
      </c>
      <c r="G42" s="113" t="s">
        <v>312</v>
      </c>
      <c r="H42" s="40">
        <v>0</v>
      </c>
      <c r="I42" s="40">
        <v>0</v>
      </c>
      <c r="J42" s="40">
        <v>5.65</v>
      </c>
      <c r="K42" s="40">
        <v>1.42</v>
      </c>
      <c r="L42" s="40">
        <v>1.55</v>
      </c>
      <c r="M42" s="40"/>
      <c r="N42" s="41">
        <v>0.34</v>
      </c>
      <c r="O42" s="41">
        <v>0</v>
      </c>
      <c r="P42" s="168">
        <f>O42+N42</f>
        <v>0.34</v>
      </c>
      <c r="Q42" s="168">
        <v>9.408</v>
      </c>
      <c r="R42" s="201">
        <v>40224</v>
      </c>
      <c r="S42" s="167">
        <v>8.96</v>
      </c>
      <c r="T42" s="114">
        <v>0.8</v>
      </c>
      <c r="U42" s="115"/>
      <c r="V42" s="43">
        <v>1.9</v>
      </c>
    </row>
    <row r="43" spans="1:22" s="50" customFormat="1" ht="15.75">
      <c r="A43" s="37"/>
      <c r="B43" s="85"/>
      <c r="C43" s="39"/>
      <c r="D43" s="40"/>
      <c r="E43" s="41"/>
      <c r="F43" s="112"/>
      <c r="G43" s="88"/>
      <c r="H43" s="40"/>
      <c r="I43" s="40"/>
      <c r="J43" s="40"/>
      <c r="K43" s="40"/>
      <c r="L43" s="40"/>
      <c r="M43" s="40"/>
      <c r="N43" s="41"/>
      <c r="O43" s="41"/>
      <c r="P43" s="168"/>
      <c r="Q43" s="168"/>
      <c r="R43" s="201">
        <v>40224</v>
      </c>
      <c r="S43" s="198"/>
      <c r="T43" s="89"/>
      <c r="U43" s="115"/>
      <c r="V43" s="43"/>
    </row>
    <row r="44" spans="1:22" s="50" customFormat="1" ht="15.75">
      <c r="A44" s="37"/>
      <c r="B44" s="85"/>
      <c r="C44" s="39"/>
      <c r="D44" s="40"/>
      <c r="E44" s="41"/>
      <c r="F44" s="82"/>
      <c r="G44" s="83"/>
      <c r="H44" s="40"/>
      <c r="I44" s="40"/>
      <c r="J44" s="40"/>
      <c r="K44" s="40"/>
      <c r="L44" s="40"/>
      <c r="M44" s="40"/>
      <c r="N44" s="41"/>
      <c r="O44" s="41"/>
      <c r="P44" s="168"/>
      <c r="Q44" s="168"/>
      <c r="R44" s="202" t="s">
        <v>380</v>
      </c>
      <c r="S44" s="140"/>
      <c r="T44" s="78"/>
      <c r="U44" s="115"/>
      <c r="V44" s="43"/>
    </row>
    <row r="45" spans="1:22" s="50" customFormat="1" ht="15.75">
      <c r="A45" s="37"/>
      <c r="B45" s="85"/>
      <c r="C45" s="39"/>
      <c r="D45" s="40"/>
      <c r="E45" s="41"/>
      <c r="F45" s="82"/>
      <c r="G45" s="83"/>
      <c r="H45" s="40"/>
      <c r="I45" s="40"/>
      <c r="J45" s="40"/>
      <c r="K45" s="40"/>
      <c r="L45" s="40"/>
      <c r="M45" s="40"/>
      <c r="N45" s="41"/>
      <c r="O45" s="41"/>
      <c r="P45" s="168"/>
      <c r="Q45" s="168"/>
      <c r="R45" s="202" t="s">
        <v>381</v>
      </c>
      <c r="S45" s="140"/>
      <c r="T45" s="78"/>
      <c r="U45" s="115"/>
      <c r="V45" s="43"/>
    </row>
    <row r="46" spans="1:22" s="50" customFormat="1" ht="15.75">
      <c r="A46" s="37"/>
      <c r="B46" s="85"/>
      <c r="C46" s="39"/>
      <c r="D46" s="40"/>
      <c r="E46" s="41"/>
      <c r="F46" s="82"/>
      <c r="G46" s="83"/>
      <c r="H46" s="40"/>
      <c r="I46" s="40"/>
      <c r="J46" s="40"/>
      <c r="K46" s="40"/>
      <c r="L46" s="40"/>
      <c r="M46" s="40"/>
      <c r="N46" s="41"/>
      <c r="O46" s="41"/>
      <c r="P46" s="168"/>
      <c r="Q46" s="168"/>
      <c r="R46" s="202" t="s">
        <v>381</v>
      </c>
      <c r="S46" s="140"/>
      <c r="T46" s="78"/>
      <c r="U46" s="115"/>
      <c r="V46" s="43"/>
    </row>
    <row r="47" spans="1:22" s="50" customFormat="1" ht="15.75">
      <c r="A47" s="37"/>
      <c r="B47" s="85"/>
      <c r="C47" s="39"/>
      <c r="D47" s="40"/>
      <c r="E47" s="41"/>
      <c r="F47" s="82"/>
      <c r="G47" s="83"/>
      <c r="H47" s="40"/>
      <c r="I47" s="40"/>
      <c r="J47" s="40"/>
      <c r="K47" s="40"/>
      <c r="L47" s="40"/>
      <c r="M47" s="40"/>
      <c r="N47" s="41"/>
      <c r="O47" s="41"/>
      <c r="P47" s="168"/>
      <c r="Q47" s="168"/>
      <c r="R47" s="202" t="s">
        <v>383</v>
      </c>
      <c r="S47" s="140"/>
      <c r="T47" s="78"/>
      <c r="U47" s="115"/>
      <c r="V47" s="43"/>
    </row>
    <row r="48" spans="1:22" s="50" customFormat="1" ht="15.75">
      <c r="A48" s="51"/>
      <c r="B48" s="90"/>
      <c r="C48" s="39"/>
      <c r="D48" s="91"/>
      <c r="E48" s="484"/>
      <c r="F48" s="93"/>
      <c r="G48" s="94"/>
      <c r="H48" s="91"/>
      <c r="I48" s="91"/>
      <c r="J48" s="91"/>
      <c r="K48" s="91"/>
      <c r="L48" s="91"/>
      <c r="M48" s="91"/>
      <c r="N48" s="92"/>
      <c r="O48" s="92"/>
      <c r="P48" s="174"/>
      <c r="Q48" s="174"/>
      <c r="R48" s="203" t="s">
        <v>382</v>
      </c>
      <c r="S48" s="141"/>
      <c r="T48" s="95"/>
      <c r="U48" s="116"/>
      <c r="V48" s="43"/>
    </row>
    <row r="49" spans="1:22" s="50" customFormat="1" ht="126">
      <c r="A49" s="27"/>
      <c r="B49" s="109" t="s">
        <v>339</v>
      </c>
      <c r="C49" s="39"/>
      <c r="D49" s="30">
        <v>2</v>
      </c>
      <c r="E49" s="484"/>
      <c r="F49" s="71" t="s">
        <v>8</v>
      </c>
      <c r="G49" s="117" t="s">
        <v>340</v>
      </c>
      <c r="H49" s="30">
        <v>0.27</v>
      </c>
      <c r="I49" s="30">
        <v>1.59</v>
      </c>
      <c r="J49" s="30">
        <v>1.18</v>
      </c>
      <c r="K49" s="30">
        <v>0.45</v>
      </c>
      <c r="L49" s="30">
        <v>0</v>
      </c>
      <c r="M49" s="30"/>
      <c r="N49" s="31">
        <v>0</v>
      </c>
      <c r="O49" s="31"/>
      <c r="P49" s="167">
        <f>O49+N49</f>
        <v>0</v>
      </c>
      <c r="Q49" s="168">
        <f>(P49+H49+I49+J49+K49)*5%+H49+P49+I49+J49+K49</f>
        <v>3.6645000000000003</v>
      </c>
      <c r="R49" s="204" t="s">
        <v>382</v>
      </c>
      <c r="S49" s="167">
        <f>I49+P49+H49+J49</f>
        <v>3.04</v>
      </c>
      <c r="T49" s="118">
        <v>1</v>
      </c>
      <c r="U49" s="119" t="s">
        <v>341</v>
      </c>
      <c r="V49" s="49">
        <v>1.07</v>
      </c>
    </row>
    <row r="50" spans="1:22" s="50" customFormat="1" ht="15.75">
      <c r="A50" s="37"/>
      <c r="B50" s="85"/>
      <c r="C50" s="39"/>
      <c r="D50" s="40"/>
      <c r="E50" s="484"/>
      <c r="F50" s="82"/>
      <c r="G50" s="83"/>
      <c r="H50" s="40"/>
      <c r="I50" s="40"/>
      <c r="J50" s="40"/>
      <c r="K50" s="40"/>
      <c r="L50" s="40"/>
      <c r="M50" s="40"/>
      <c r="N50" s="41"/>
      <c r="O50" s="41"/>
      <c r="P50" s="168"/>
      <c r="Q50" s="168"/>
      <c r="R50" s="202" t="s">
        <v>382</v>
      </c>
      <c r="S50" s="140"/>
      <c r="T50" s="78"/>
      <c r="U50" s="115" t="s">
        <v>279</v>
      </c>
      <c r="V50" s="43"/>
    </row>
    <row r="51" spans="1:22" s="50" customFormat="1" ht="31.5">
      <c r="A51" s="37"/>
      <c r="B51" s="85"/>
      <c r="C51" s="39"/>
      <c r="D51" s="40"/>
      <c r="E51" s="484"/>
      <c r="F51" s="82"/>
      <c r="G51" s="83"/>
      <c r="H51" s="40"/>
      <c r="I51" s="40"/>
      <c r="J51" s="40"/>
      <c r="K51" s="40"/>
      <c r="L51" s="40"/>
      <c r="M51" s="40"/>
      <c r="N51" s="41"/>
      <c r="O51" s="41"/>
      <c r="P51" s="168"/>
      <c r="Q51" s="168"/>
      <c r="R51" s="202" t="s">
        <v>382</v>
      </c>
      <c r="S51" s="140"/>
      <c r="T51" s="78"/>
      <c r="U51" s="115" t="s">
        <v>280</v>
      </c>
      <c r="V51" s="43"/>
    </row>
    <row r="52" spans="1:22" s="50" customFormat="1" ht="31.5">
      <c r="A52" s="51"/>
      <c r="B52" s="90"/>
      <c r="C52" s="39"/>
      <c r="D52" s="91"/>
      <c r="E52" s="484"/>
      <c r="F52" s="93"/>
      <c r="G52" s="94"/>
      <c r="H52" s="91"/>
      <c r="I52" s="91"/>
      <c r="J52" s="91"/>
      <c r="K52" s="91"/>
      <c r="L52" s="91"/>
      <c r="M52" s="91"/>
      <c r="N52" s="92"/>
      <c r="O52" s="92"/>
      <c r="P52" s="174"/>
      <c r="Q52" s="174"/>
      <c r="R52" s="203" t="s">
        <v>382</v>
      </c>
      <c r="S52" s="141"/>
      <c r="T52" s="95"/>
      <c r="U52" s="120" t="s">
        <v>281</v>
      </c>
      <c r="V52" s="43"/>
    </row>
    <row r="53" spans="1:22" s="50" customFormat="1" ht="141.75">
      <c r="A53" s="57" t="s">
        <v>22</v>
      </c>
      <c r="B53" s="53" t="s">
        <v>282</v>
      </c>
      <c r="C53" s="54"/>
      <c r="D53" s="55">
        <v>0.39</v>
      </c>
      <c r="E53" s="484"/>
      <c r="F53" s="57" t="s">
        <v>125</v>
      </c>
      <c r="G53" s="121" t="s">
        <v>283</v>
      </c>
      <c r="H53" s="55">
        <v>0.28</v>
      </c>
      <c r="I53" s="55">
        <v>0.06</v>
      </c>
      <c r="J53" s="55">
        <v>0.01</v>
      </c>
      <c r="K53" s="55">
        <v>0</v>
      </c>
      <c r="L53" s="55">
        <v>0</v>
      </c>
      <c r="M53" s="55"/>
      <c r="N53" s="56">
        <v>0</v>
      </c>
      <c r="O53" s="56"/>
      <c r="P53" s="163">
        <f>N53+O53</f>
        <v>0</v>
      </c>
      <c r="Q53" s="168">
        <f>(P53+H53+I53+J53+K53)*5%+H53+P53+I53+J53+K53</f>
        <v>0.36750000000000005</v>
      </c>
      <c r="R53" s="196" t="s">
        <v>388</v>
      </c>
      <c r="S53" s="167">
        <f>I53+P53+H53+J53</f>
        <v>0.35000000000000003</v>
      </c>
      <c r="T53" s="60" t="s">
        <v>145</v>
      </c>
      <c r="U53" s="61" t="s">
        <v>397</v>
      </c>
      <c r="V53" s="49">
        <v>0.3</v>
      </c>
    </row>
    <row r="54" spans="1:22" s="67" customFormat="1" ht="157.5">
      <c r="A54" s="27" t="s">
        <v>23</v>
      </c>
      <c r="B54" s="109" t="s">
        <v>284</v>
      </c>
      <c r="C54" s="29">
        <v>4.2499</v>
      </c>
      <c r="D54" s="30">
        <v>0.44</v>
      </c>
      <c r="E54" s="484"/>
      <c r="F54" s="71" t="s">
        <v>9</v>
      </c>
      <c r="G54" s="117" t="s">
        <v>285</v>
      </c>
      <c r="H54" s="30">
        <v>0.32</v>
      </c>
      <c r="I54" s="30">
        <v>0.51</v>
      </c>
      <c r="J54" s="30">
        <v>0</v>
      </c>
      <c r="K54" s="30">
        <v>0</v>
      </c>
      <c r="L54" s="30">
        <v>0</v>
      </c>
      <c r="M54" s="30"/>
      <c r="N54" s="31">
        <v>0</v>
      </c>
      <c r="O54" s="31"/>
      <c r="P54" s="163">
        <f>N54+O54</f>
        <v>0</v>
      </c>
      <c r="Q54" s="168">
        <f>(P54+H54+I54+J54+K54)*5%+H54+P54+I54+J54+K54</f>
        <v>0.8715</v>
      </c>
      <c r="R54" s="205" t="s">
        <v>278</v>
      </c>
      <c r="S54" s="167">
        <f>I54+P54+H54+J54</f>
        <v>0.8300000000000001</v>
      </c>
      <c r="T54" s="60" t="s">
        <v>356</v>
      </c>
      <c r="U54" s="122" t="s">
        <v>286</v>
      </c>
      <c r="V54" s="49">
        <v>0.79</v>
      </c>
    </row>
    <row r="55" spans="1:22" s="50" customFormat="1" ht="189">
      <c r="A55" s="57" t="s">
        <v>24</v>
      </c>
      <c r="B55" s="53" t="s">
        <v>69</v>
      </c>
      <c r="C55" s="97"/>
      <c r="D55" s="55">
        <v>4.2</v>
      </c>
      <c r="E55" s="485"/>
      <c r="F55" s="57" t="s">
        <v>141</v>
      </c>
      <c r="G55" s="121" t="s">
        <v>70</v>
      </c>
      <c r="H55" s="55">
        <v>1.28</v>
      </c>
      <c r="I55" s="55">
        <v>3.05</v>
      </c>
      <c r="J55" s="55">
        <v>0.22</v>
      </c>
      <c r="K55" s="55">
        <v>0</v>
      </c>
      <c r="L55" s="55">
        <v>0</v>
      </c>
      <c r="M55" s="55"/>
      <c r="N55" s="56">
        <v>0</v>
      </c>
      <c r="O55" s="56"/>
      <c r="P55" s="163">
        <f>N55+O55</f>
        <v>0</v>
      </c>
      <c r="Q55" s="168">
        <f>(P55+H55+I55+J55+K55)*5%+H55+P55+I55+J55+K55</f>
        <v>4.7775</v>
      </c>
      <c r="R55" s="196" t="s">
        <v>154</v>
      </c>
      <c r="S55" s="167">
        <f>I55+P55+H55+J55</f>
        <v>4.55</v>
      </c>
      <c r="T55" s="60">
        <v>1</v>
      </c>
      <c r="U55" s="61" t="s">
        <v>114</v>
      </c>
      <c r="V55" s="49">
        <v>3.48</v>
      </c>
    </row>
    <row r="56" spans="1:22" ht="15.75">
      <c r="A56" s="57"/>
      <c r="B56" s="123" t="s">
        <v>144</v>
      </c>
      <c r="C56" s="124">
        <v>64.72</v>
      </c>
      <c r="D56" s="124">
        <f>SUM(D6:D55)-D21</f>
        <v>69.74</v>
      </c>
      <c r="E56" s="125">
        <v>62</v>
      </c>
      <c r="F56" s="124"/>
      <c r="G56" s="126"/>
      <c r="H56" s="124">
        <f>SUM(H6:H55)</f>
        <v>28.960000000000004</v>
      </c>
      <c r="I56" s="124"/>
      <c r="J56" s="124">
        <f>SUM(J6:J55)</f>
        <v>8.930000000000001</v>
      </c>
      <c r="K56" s="124">
        <f>SUM(K6:K55)</f>
        <v>2.67</v>
      </c>
      <c r="L56" s="124">
        <f>SUM(L6:L55)</f>
        <v>4.64</v>
      </c>
      <c r="M56" s="124"/>
      <c r="N56" s="126">
        <v>0</v>
      </c>
      <c r="O56" s="126">
        <f>SUM(O6:O55)</f>
        <v>0.86</v>
      </c>
      <c r="P56" s="177">
        <f>SUM(P6:P55)</f>
        <v>3.1100000000000003</v>
      </c>
      <c r="Q56" s="177">
        <f>SUM(Q6:Q55)</f>
        <v>63.459999999999994</v>
      </c>
      <c r="R56" s="206"/>
      <c r="S56" s="177">
        <f>SUM(S6:S55)</f>
        <v>60.26999999999999</v>
      </c>
      <c r="T56" s="22"/>
      <c r="U56" s="127"/>
      <c r="V56" s="128"/>
    </row>
    <row r="57" spans="1:22" ht="31.5">
      <c r="A57" s="57"/>
      <c r="B57" s="123" t="s">
        <v>334</v>
      </c>
      <c r="C57" s="124"/>
      <c r="D57" s="124"/>
      <c r="E57" s="125"/>
      <c r="F57" s="124"/>
      <c r="G57" s="126"/>
      <c r="H57" s="124"/>
      <c r="I57" s="124"/>
      <c r="J57" s="124"/>
      <c r="K57" s="124"/>
      <c r="L57" s="124"/>
      <c r="M57" s="124"/>
      <c r="N57" s="126"/>
      <c r="O57" s="126"/>
      <c r="P57" s="177"/>
      <c r="Q57" s="177">
        <f>S57*5%+S57</f>
        <v>1.4280000000000002</v>
      </c>
      <c r="R57" s="206"/>
      <c r="S57" s="177">
        <f>1.16+0.04+0.08+0.08</f>
        <v>1.36</v>
      </c>
      <c r="T57" s="22"/>
      <c r="U57" s="127"/>
      <c r="V57" s="129"/>
    </row>
    <row r="58" spans="1:22" ht="15.75">
      <c r="A58" s="57"/>
      <c r="B58" s="123" t="s">
        <v>335</v>
      </c>
      <c r="C58" s="124"/>
      <c r="D58" s="124"/>
      <c r="E58" s="125"/>
      <c r="F58" s="124"/>
      <c r="G58" s="126"/>
      <c r="H58" s="124"/>
      <c r="I58" s="124"/>
      <c r="J58" s="124"/>
      <c r="K58" s="124"/>
      <c r="L58" s="124"/>
      <c r="M58" s="124"/>
      <c r="N58" s="126"/>
      <c r="O58" s="126"/>
      <c r="P58" s="177"/>
      <c r="Q58" s="177">
        <f>Q57+Q56</f>
        <v>64.88799999999999</v>
      </c>
      <c r="R58" s="206"/>
      <c r="S58" s="177">
        <f>SUM(S56:S57)</f>
        <v>61.62999999999999</v>
      </c>
      <c r="T58" s="124"/>
      <c r="U58" s="127"/>
      <c r="V58" s="129"/>
    </row>
    <row r="59" spans="1:22" ht="22.5" customHeight="1">
      <c r="A59" s="12">
        <v>2</v>
      </c>
      <c r="B59" s="479" t="s">
        <v>390</v>
      </c>
      <c r="C59" s="479"/>
      <c r="D59" s="479"/>
      <c r="E59" s="479"/>
      <c r="F59" s="479"/>
      <c r="G59" s="479"/>
      <c r="H59" s="479"/>
      <c r="I59" s="131"/>
      <c r="J59" s="131"/>
      <c r="K59" s="131"/>
      <c r="L59" s="131"/>
      <c r="M59" s="131"/>
      <c r="N59" s="207"/>
      <c r="O59" s="208"/>
      <c r="P59" s="209"/>
      <c r="Q59" s="209"/>
      <c r="R59" s="209"/>
      <c r="S59" s="209"/>
      <c r="T59" s="130"/>
      <c r="U59" s="132"/>
      <c r="V59" s="18"/>
    </row>
    <row r="60" spans="1:22" s="285" customFormat="1" ht="157.5">
      <c r="A60" s="239" t="s">
        <v>15</v>
      </c>
      <c r="B60" s="240" t="s">
        <v>213</v>
      </c>
      <c r="C60" s="239">
        <v>32.29</v>
      </c>
      <c r="D60" s="239">
        <v>32.29</v>
      </c>
      <c r="E60" s="276" t="s">
        <v>384</v>
      </c>
      <c r="F60" s="239" t="s">
        <v>126</v>
      </c>
      <c r="G60" s="277" t="s">
        <v>214</v>
      </c>
      <c r="H60" s="278">
        <v>8.39</v>
      </c>
      <c r="I60" s="278">
        <v>20.68</v>
      </c>
      <c r="J60" s="278">
        <v>11.71</v>
      </c>
      <c r="K60" s="278">
        <v>3.32</v>
      </c>
      <c r="L60" s="278">
        <v>0</v>
      </c>
      <c r="M60" s="278">
        <v>0.76</v>
      </c>
      <c r="N60" s="279">
        <v>0</v>
      </c>
      <c r="O60" s="276">
        <v>0</v>
      </c>
      <c r="P60" s="280">
        <f>O60+N60</f>
        <v>0</v>
      </c>
      <c r="Q60" s="272">
        <f>(P60+H60+I60+J60+K60)*5%+H60+P60+I60+J60+K60</f>
        <v>46.305</v>
      </c>
      <c r="R60" s="477" t="s">
        <v>153</v>
      </c>
      <c r="S60" s="280">
        <f>H60+I60+P60+J60+K60</f>
        <v>44.1</v>
      </c>
      <c r="T60" s="282"/>
      <c r="U60" s="283" t="s">
        <v>333</v>
      </c>
      <c r="V60" s="284"/>
    </row>
    <row r="61" spans="1:22" s="285" customFormat="1" ht="15.75">
      <c r="A61" s="286"/>
      <c r="B61" s="287"/>
      <c r="C61" s="286"/>
      <c r="D61" s="286"/>
      <c r="E61" s="288"/>
      <c r="F61" s="286"/>
      <c r="G61" s="289"/>
      <c r="H61" s="290"/>
      <c r="I61" s="290"/>
      <c r="J61" s="290"/>
      <c r="K61" s="290"/>
      <c r="L61" s="290"/>
      <c r="M61" s="290"/>
      <c r="N61" s="288"/>
      <c r="O61" s="288"/>
      <c r="P61" s="272"/>
      <c r="Q61" s="291"/>
      <c r="R61" s="478"/>
      <c r="S61" s="292"/>
      <c r="T61" s="293"/>
      <c r="U61" s="294"/>
      <c r="V61" s="295"/>
    </row>
    <row r="62" spans="1:22" s="285" customFormat="1" ht="141.75">
      <c r="A62" s="281" t="s">
        <v>16</v>
      </c>
      <c r="B62" s="240" t="s">
        <v>215</v>
      </c>
      <c r="C62" s="278">
        <v>15.9</v>
      </c>
      <c r="D62" s="278">
        <v>15.9</v>
      </c>
      <c r="E62" s="276" t="s">
        <v>384</v>
      </c>
      <c r="F62" s="239" t="s">
        <v>127</v>
      </c>
      <c r="G62" s="519" t="s">
        <v>216</v>
      </c>
      <c r="H62" s="278">
        <v>5.83</v>
      </c>
      <c r="I62" s="278">
        <v>13.93</v>
      </c>
      <c r="J62" s="278">
        <v>4.73</v>
      </c>
      <c r="K62" s="278">
        <v>0.64</v>
      </c>
      <c r="L62" s="278">
        <v>1.8</v>
      </c>
      <c r="M62" s="278"/>
      <c r="N62" s="276">
        <v>0</v>
      </c>
      <c r="O62" s="276">
        <v>0</v>
      </c>
      <c r="P62" s="280">
        <v>0</v>
      </c>
      <c r="Q62" s="280">
        <v>28.28</v>
      </c>
      <c r="R62" s="477" t="s">
        <v>385</v>
      </c>
      <c r="S62" s="280">
        <v>26.93</v>
      </c>
      <c r="T62" s="282"/>
      <c r="U62" s="296" t="s">
        <v>217</v>
      </c>
      <c r="V62" s="297"/>
    </row>
    <row r="63" spans="1:22" s="285" customFormat="1" ht="15.75">
      <c r="A63" s="292"/>
      <c r="B63" s="287"/>
      <c r="C63" s="286"/>
      <c r="D63" s="286"/>
      <c r="E63" s="288"/>
      <c r="F63" s="286"/>
      <c r="G63" s="520"/>
      <c r="H63" s="290"/>
      <c r="I63" s="290"/>
      <c r="J63" s="290"/>
      <c r="K63" s="290"/>
      <c r="L63" s="290"/>
      <c r="M63" s="290"/>
      <c r="N63" s="288"/>
      <c r="O63" s="288"/>
      <c r="P63" s="272"/>
      <c r="Q63" s="291"/>
      <c r="R63" s="478"/>
      <c r="S63" s="298"/>
      <c r="T63" s="293"/>
      <c r="U63" s="296"/>
      <c r="V63" s="297"/>
    </row>
    <row r="64" spans="1:22" s="285" customFormat="1" ht="15.75">
      <c r="A64" s="292"/>
      <c r="B64" s="287"/>
      <c r="C64" s="286"/>
      <c r="D64" s="286"/>
      <c r="E64" s="288"/>
      <c r="F64" s="286"/>
      <c r="G64" s="520"/>
      <c r="H64" s="290"/>
      <c r="I64" s="290"/>
      <c r="J64" s="290"/>
      <c r="K64" s="290"/>
      <c r="L64" s="290"/>
      <c r="M64" s="290"/>
      <c r="N64" s="288"/>
      <c r="O64" s="288"/>
      <c r="P64" s="272"/>
      <c r="Q64" s="291"/>
      <c r="R64" s="478"/>
      <c r="S64" s="298"/>
      <c r="T64" s="293"/>
      <c r="U64" s="296"/>
      <c r="V64" s="297"/>
    </row>
    <row r="65" spans="1:22" s="285" customFormat="1" ht="15.75">
      <c r="A65" s="292"/>
      <c r="B65" s="287"/>
      <c r="C65" s="286"/>
      <c r="D65" s="286"/>
      <c r="E65" s="288"/>
      <c r="F65" s="286"/>
      <c r="G65" s="520"/>
      <c r="H65" s="290"/>
      <c r="I65" s="290"/>
      <c r="J65" s="290"/>
      <c r="K65" s="290"/>
      <c r="L65" s="290"/>
      <c r="M65" s="290"/>
      <c r="N65" s="288"/>
      <c r="O65" s="288"/>
      <c r="P65" s="272"/>
      <c r="Q65" s="291"/>
      <c r="R65" s="478"/>
      <c r="S65" s="298"/>
      <c r="T65" s="293"/>
      <c r="U65" s="296"/>
      <c r="V65" s="297"/>
    </row>
    <row r="66" spans="1:22" s="285" customFormat="1" ht="15.75">
      <c r="A66" s="292"/>
      <c r="B66" s="287"/>
      <c r="C66" s="286"/>
      <c r="D66" s="286"/>
      <c r="E66" s="288"/>
      <c r="F66" s="286"/>
      <c r="G66" s="520"/>
      <c r="H66" s="290"/>
      <c r="I66" s="290"/>
      <c r="J66" s="290"/>
      <c r="K66" s="290"/>
      <c r="L66" s="290"/>
      <c r="M66" s="290"/>
      <c r="N66" s="288"/>
      <c r="O66" s="288"/>
      <c r="P66" s="272"/>
      <c r="Q66" s="517"/>
      <c r="R66" s="478"/>
      <c r="S66" s="298"/>
      <c r="T66" s="293"/>
      <c r="U66" s="296"/>
      <c r="V66" s="297"/>
    </row>
    <row r="67" spans="1:22" s="285" customFormat="1" ht="15.75">
      <c r="A67" s="292"/>
      <c r="B67" s="287"/>
      <c r="C67" s="286"/>
      <c r="D67" s="286"/>
      <c r="E67" s="288"/>
      <c r="F67" s="286"/>
      <c r="G67" s="520"/>
      <c r="H67" s="290"/>
      <c r="I67" s="290"/>
      <c r="J67" s="290"/>
      <c r="K67" s="290"/>
      <c r="L67" s="290"/>
      <c r="M67" s="290"/>
      <c r="N67" s="288"/>
      <c r="O67" s="288"/>
      <c r="P67" s="272"/>
      <c r="Q67" s="517"/>
      <c r="R67" s="478"/>
      <c r="S67" s="298"/>
      <c r="T67" s="293"/>
      <c r="U67" s="296"/>
      <c r="V67" s="297"/>
    </row>
    <row r="68" spans="1:22" s="285" customFormat="1" ht="15.75">
      <c r="A68" s="292"/>
      <c r="B68" s="287"/>
      <c r="C68" s="286"/>
      <c r="D68" s="286"/>
      <c r="E68" s="288"/>
      <c r="F68" s="286"/>
      <c r="G68" s="520"/>
      <c r="H68" s="290"/>
      <c r="I68" s="290"/>
      <c r="J68" s="290"/>
      <c r="K68" s="290"/>
      <c r="L68" s="290"/>
      <c r="M68" s="290"/>
      <c r="N68" s="288"/>
      <c r="O68" s="288"/>
      <c r="P68" s="272"/>
      <c r="Q68" s="517"/>
      <c r="R68" s="478"/>
      <c r="S68" s="298"/>
      <c r="T68" s="293"/>
      <c r="U68" s="296"/>
      <c r="V68" s="297"/>
    </row>
    <row r="69" spans="1:22" s="285" customFormat="1" ht="15.75">
      <c r="A69" s="292"/>
      <c r="B69" s="287"/>
      <c r="C69" s="286"/>
      <c r="D69" s="286"/>
      <c r="E69" s="288"/>
      <c r="F69" s="286"/>
      <c r="G69" s="520"/>
      <c r="H69" s="290"/>
      <c r="I69" s="290"/>
      <c r="J69" s="290"/>
      <c r="K69" s="290"/>
      <c r="L69" s="290"/>
      <c r="M69" s="290"/>
      <c r="N69" s="288"/>
      <c r="O69" s="288"/>
      <c r="P69" s="272"/>
      <c r="Q69" s="517"/>
      <c r="R69" s="478"/>
      <c r="S69" s="298"/>
      <c r="T69" s="293"/>
      <c r="U69" s="296"/>
      <c r="V69" s="297"/>
    </row>
    <row r="70" spans="1:22" s="285" customFormat="1" ht="15.75">
      <c r="A70" s="292"/>
      <c r="B70" s="287"/>
      <c r="C70" s="286"/>
      <c r="D70" s="286"/>
      <c r="E70" s="288"/>
      <c r="F70" s="286"/>
      <c r="G70" s="520"/>
      <c r="H70" s="290"/>
      <c r="I70" s="290"/>
      <c r="J70" s="290"/>
      <c r="K70" s="290"/>
      <c r="L70" s="290"/>
      <c r="M70" s="290"/>
      <c r="N70" s="288"/>
      <c r="O70" s="288"/>
      <c r="P70" s="272"/>
      <c r="Q70" s="517"/>
      <c r="R70" s="478"/>
      <c r="S70" s="298"/>
      <c r="T70" s="293"/>
      <c r="U70" s="296"/>
      <c r="V70" s="297"/>
    </row>
    <row r="71" spans="1:22" s="285" customFormat="1" ht="15.75">
      <c r="A71" s="292"/>
      <c r="B71" s="287"/>
      <c r="C71" s="286"/>
      <c r="D71" s="286"/>
      <c r="E71" s="288"/>
      <c r="F71" s="286"/>
      <c r="G71" s="520"/>
      <c r="H71" s="290"/>
      <c r="I71" s="290"/>
      <c r="J71" s="290"/>
      <c r="K71" s="290"/>
      <c r="L71" s="290"/>
      <c r="M71" s="290"/>
      <c r="N71" s="288"/>
      <c r="O71" s="288"/>
      <c r="P71" s="272"/>
      <c r="Q71" s="517"/>
      <c r="R71" s="478"/>
      <c r="S71" s="298"/>
      <c r="T71" s="293"/>
      <c r="U71" s="296"/>
      <c r="V71" s="297"/>
    </row>
    <row r="72" spans="1:22" s="285" customFormat="1" ht="15.75">
      <c r="A72" s="292"/>
      <c r="B72" s="287"/>
      <c r="C72" s="286"/>
      <c r="D72" s="286"/>
      <c r="E72" s="288"/>
      <c r="F72" s="286"/>
      <c r="G72" s="520"/>
      <c r="H72" s="290"/>
      <c r="I72" s="290"/>
      <c r="J72" s="290"/>
      <c r="K72" s="290"/>
      <c r="L72" s="290"/>
      <c r="M72" s="290"/>
      <c r="N72" s="288"/>
      <c r="O72" s="288"/>
      <c r="P72" s="272"/>
      <c r="Q72" s="517"/>
      <c r="R72" s="478"/>
      <c r="S72" s="298"/>
      <c r="T72" s="293"/>
      <c r="U72" s="296"/>
      <c r="V72" s="297"/>
    </row>
    <row r="73" spans="1:22" s="285" customFormat="1" ht="15.75">
      <c r="A73" s="292"/>
      <c r="B73" s="287"/>
      <c r="C73" s="286"/>
      <c r="D73" s="286"/>
      <c r="E73" s="288"/>
      <c r="F73" s="286"/>
      <c r="G73" s="520"/>
      <c r="H73" s="290"/>
      <c r="I73" s="290"/>
      <c r="J73" s="290"/>
      <c r="K73" s="290"/>
      <c r="L73" s="290"/>
      <c r="M73" s="290"/>
      <c r="N73" s="288"/>
      <c r="O73" s="288"/>
      <c r="P73" s="272"/>
      <c r="Q73" s="517"/>
      <c r="R73" s="478"/>
      <c r="S73" s="298"/>
      <c r="T73" s="293"/>
      <c r="U73" s="296"/>
      <c r="V73" s="297"/>
    </row>
    <row r="74" spans="1:22" s="285" customFormat="1" ht="15.75">
      <c r="A74" s="292"/>
      <c r="B74" s="287"/>
      <c r="C74" s="286"/>
      <c r="D74" s="286"/>
      <c r="E74" s="288"/>
      <c r="F74" s="286"/>
      <c r="G74" s="520"/>
      <c r="H74" s="290"/>
      <c r="I74" s="290"/>
      <c r="J74" s="290"/>
      <c r="K74" s="290"/>
      <c r="L74" s="290"/>
      <c r="M74" s="290"/>
      <c r="N74" s="288"/>
      <c r="O74" s="288"/>
      <c r="P74" s="272"/>
      <c r="Q74" s="517"/>
      <c r="R74" s="478"/>
      <c r="S74" s="298"/>
      <c r="T74" s="293"/>
      <c r="U74" s="296"/>
      <c r="V74" s="297"/>
    </row>
    <row r="75" spans="1:22" s="285" customFormat="1" ht="15.75">
      <c r="A75" s="292"/>
      <c r="B75" s="299"/>
      <c r="C75" s="286"/>
      <c r="D75" s="286"/>
      <c r="E75" s="288"/>
      <c r="F75" s="286"/>
      <c r="G75" s="289"/>
      <c r="H75" s="290"/>
      <c r="I75" s="290"/>
      <c r="J75" s="290"/>
      <c r="K75" s="290"/>
      <c r="L75" s="290"/>
      <c r="M75" s="290"/>
      <c r="N75" s="288"/>
      <c r="O75" s="288"/>
      <c r="P75" s="272"/>
      <c r="Q75" s="517"/>
      <c r="R75" s="478"/>
      <c r="S75" s="292"/>
      <c r="T75" s="293"/>
      <c r="U75" s="296"/>
      <c r="V75" s="297"/>
    </row>
    <row r="76" spans="1:22" s="285" customFormat="1" ht="15.75">
      <c r="A76" s="292"/>
      <c r="B76" s="299"/>
      <c r="C76" s="286"/>
      <c r="D76" s="286"/>
      <c r="E76" s="288"/>
      <c r="F76" s="286"/>
      <c r="G76" s="289"/>
      <c r="H76" s="290"/>
      <c r="I76" s="290"/>
      <c r="J76" s="290"/>
      <c r="K76" s="290"/>
      <c r="L76" s="290"/>
      <c r="M76" s="290"/>
      <c r="N76" s="288"/>
      <c r="O76" s="288"/>
      <c r="P76" s="272"/>
      <c r="Q76" s="517"/>
      <c r="R76" s="478"/>
      <c r="S76" s="292"/>
      <c r="T76" s="293"/>
      <c r="U76" s="296"/>
      <c r="V76" s="297"/>
    </row>
    <row r="77" spans="1:22" s="285" customFormat="1" ht="15.75">
      <c r="A77" s="292"/>
      <c r="B77" s="299"/>
      <c r="C77" s="286"/>
      <c r="D77" s="286"/>
      <c r="E77" s="288"/>
      <c r="F77" s="286"/>
      <c r="G77" s="289"/>
      <c r="H77" s="290"/>
      <c r="I77" s="290"/>
      <c r="J77" s="290"/>
      <c r="K77" s="290"/>
      <c r="L77" s="290"/>
      <c r="M77" s="290"/>
      <c r="N77" s="288"/>
      <c r="O77" s="288"/>
      <c r="P77" s="272"/>
      <c r="Q77" s="517"/>
      <c r="R77" s="478"/>
      <c r="S77" s="292"/>
      <c r="T77" s="293"/>
      <c r="U77" s="296"/>
      <c r="V77" s="297"/>
    </row>
    <row r="78" spans="1:22" s="285" customFormat="1" ht="15.75">
      <c r="A78" s="292"/>
      <c r="B78" s="299"/>
      <c r="C78" s="286"/>
      <c r="D78" s="286"/>
      <c r="E78" s="288"/>
      <c r="F78" s="286"/>
      <c r="G78" s="289"/>
      <c r="H78" s="290"/>
      <c r="I78" s="290"/>
      <c r="J78" s="290"/>
      <c r="K78" s="290"/>
      <c r="L78" s="290"/>
      <c r="M78" s="290"/>
      <c r="N78" s="288"/>
      <c r="O78" s="288"/>
      <c r="P78" s="272"/>
      <c r="Q78" s="517"/>
      <c r="R78" s="478"/>
      <c r="S78" s="292"/>
      <c r="T78" s="293"/>
      <c r="U78" s="296"/>
      <c r="V78" s="297"/>
    </row>
    <row r="79" spans="1:22" s="285" customFormat="1" ht="15.75">
      <c r="A79" s="292"/>
      <c r="B79" s="299"/>
      <c r="C79" s="286"/>
      <c r="D79" s="286"/>
      <c r="E79" s="288"/>
      <c r="F79" s="286"/>
      <c r="G79" s="289"/>
      <c r="H79" s="290"/>
      <c r="I79" s="290"/>
      <c r="J79" s="290"/>
      <c r="K79" s="290"/>
      <c r="L79" s="290"/>
      <c r="M79" s="290"/>
      <c r="N79" s="288"/>
      <c r="O79" s="288"/>
      <c r="P79" s="272"/>
      <c r="Q79" s="517"/>
      <c r="R79" s="478"/>
      <c r="S79" s="292"/>
      <c r="T79" s="293"/>
      <c r="U79" s="296"/>
      <c r="V79" s="297"/>
    </row>
    <row r="80" spans="1:22" s="285" customFormat="1" ht="15.75">
      <c r="A80" s="292"/>
      <c r="B80" s="299"/>
      <c r="C80" s="286"/>
      <c r="D80" s="286"/>
      <c r="E80" s="288"/>
      <c r="F80" s="286"/>
      <c r="G80" s="289"/>
      <c r="H80" s="290"/>
      <c r="I80" s="290"/>
      <c r="J80" s="290"/>
      <c r="K80" s="290"/>
      <c r="L80" s="290"/>
      <c r="M80" s="290"/>
      <c r="N80" s="288"/>
      <c r="O80" s="288"/>
      <c r="P80" s="272"/>
      <c r="Q80" s="517"/>
      <c r="R80" s="478"/>
      <c r="S80" s="292"/>
      <c r="T80" s="293"/>
      <c r="U80" s="296"/>
      <c r="V80" s="297"/>
    </row>
    <row r="81" spans="1:22" s="285" customFormat="1" ht="15.75">
      <c r="A81" s="292"/>
      <c r="B81" s="299"/>
      <c r="C81" s="286"/>
      <c r="D81" s="286"/>
      <c r="E81" s="288"/>
      <c r="F81" s="286"/>
      <c r="G81" s="289"/>
      <c r="H81" s="290"/>
      <c r="I81" s="290"/>
      <c r="J81" s="290"/>
      <c r="K81" s="290"/>
      <c r="L81" s="290"/>
      <c r="M81" s="290"/>
      <c r="N81" s="288"/>
      <c r="O81" s="288"/>
      <c r="P81" s="272"/>
      <c r="Q81" s="517"/>
      <c r="R81" s="478"/>
      <c r="S81" s="292"/>
      <c r="T81" s="293"/>
      <c r="U81" s="296"/>
      <c r="V81" s="297"/>
    </row>
    <row r="82" spans="1:22" s="285" customFormat="1" ht="15.75">
      <c r="A82" s="292"/>
      <c r="B82" s="299"/>
      <c r="C82" s="286"/>
      <c r="D82" s="286"/>
      <c r="E82" s="288"/>
      <c r="F82" s="286"/>
      <c r="G82" s="289"/>
      <c r="H82" s="290"/>
      <c r="I82" s="290"/>
      <c r="J82" s="290"/>
      <c r="K82" s="290"/>
      <c r="L82" s="290"/>
      <c r="M82" s="290"/>
      <c r="N82" s="288"/>
      <c r="O82" s="288"/>
      <c r="P82" s="272"/>
      <c r="Q82" s="517"/>
      <c r="R82" s="478"/>
      <c r="S82" s="292"/>
      <c r="T82" s="293"/>
      <c r="U82" s="296"/>
      <c r="V82" s="297"/>
    </row>
    <row r="83" spans="1:22" s="285" customFormat="1" ht="15.75">
      <c r="A83" s="300"/>
      <c r="B83" s="301"/>
      <c r="C83" s="302"/>
      <c r="D83" s="302"/>
      <c r="E83" s="303"/>
      <c r="F83" s="302"/>
      <c r="G83" s="304"/>
      <c r="H83" s="305"/>
      <c r="I83" s="305"/>
      <c r="J83" s="305"/>
      <c r="K83" s="305"/>
      <c r="L83" s="305"/>
      <c r="M83" s="305"/>
      <c r="N83" s="303"/>
      <c r="O83" s="303"/>
      <c r="P83" s="273"/>
      <c r="Q83" s="518"/>
      <c r="R83" s="516"/>
      <c r="S83" s="300"/>
      <c r="T83" s="306"/>
      <c r="U83" s="296"/>
      <c r="V83" s="297"/>
    </row>
    <row r="84" spans="1:22" s="285" customFormat="1" ht="213.75" customHeight="1">
      <c r="A84" s="286" t="s">
        <v>17</v>
      </c>
      <c r="B84" s="240" t="s">
        <v>226</v>
      </c>
      <c r="C84" s="307">
        <v>22.79</v>
      </c>
      <c r="D84" s="239">
        <v>22.79</v>
      </c>
      <c r="E84" s="288"/>
      <c r="F84" s="239" t="s">
        <v>128</v>
      </c>
      <c r="G84" s="277" t="s">
        <v>227</v>
      </c>
      <c r="H84" s="278">
        <v>5.27</v>
      </c>
      <c r="I84" s="278">
        <v>20.51</v>
      </c>
      <c r="J84" s="278">
        <v>10.1</v>
      </c>
      <c r="K84" s="278">
        <v>5.48</v>
      </c>
      <c r="L84" s="278">
        <v>0</v>
      </c>
      <c r="M84" s="278"/>
      <c r="N84" s="276">
        <v>0</v>
      </c>
      <c r="O84" s="276">
        <v>0</v>
      </c>
      <c r="P84" s="280">
        <f>O84+N84</f>
        <v>0</v>
      </c>
      <c r="Q84" s="272">
        <f>(P84+H84+I84+J84+K84)*5%+H84+P84+I84+J84+K84</f>
        <v>43.428</v>
      </c>
      <c r="R84" s="281" t="s">
        <v>366</v>
      </c>
      <c r="S84" s="280">
        <f>H84+I84+P84+J84+K84</f>
        <v>41.36</v>
      </c>
      <c r="T84" s="282"/>
      <c r="U84" s="283" t="s">
        <v>37</v>
      </c>
      <c r="V84" s="297"/>
    </row>
    <row r="85" spans="1:22" s="285" customFormat="1" ht="126">
      <c r="A85" s="308" t="s">
        <v>65</v>
      </c>
      <c r="B85" s="309" t="s">
        <v>211</v>
      </c>
      <c r="C85" s="310">
        <v>2.52</v>
      </c>
      <c r="D85" s="308">
        <v>2.52</v>
      </c>
      <c r="E85" s="311"/>
      <c r="F85" s="308" t="s">
        <v>129</v>
      </c>
      <c r="G85" s="312" t="s">
        <v>228</v>
      </c>
      <c r="H85" s="313">
        <v>0</v>
      </c>
      <c r="I85" s="313">
        <v>1.76</v>
      </c>
      <c r="J85" s="313">
        <v>0.33</v>
      </c>
      <c r="K85" s="313">
        <v>0</v>
      </c>
      <c r="L85" s="313">
        <v>0</v>
      </c>
      <c r="M85" s="313"/>
      <c r="N85" s="311">
        <v>0</v>
      </c>
      <c r="O85" s="311">
        <v>0</v>
      </c>
      <c r="P85" s="314">
        <f aca="true" t="shared" si="0" ref="P85:P95">N85+O85</f>
        <v>0</v>
      </c>
      <c r="Q85" s="314">
        <v>2.42</v>
      </c>
      <c r="R85" s="315" t="s">
        <v>385</v>
      </c>
      <c r="S85" s="280">
        <v>2.09</v>
      </c>
      <c r="T85" s="316"/>
      <c r="U85" s="317" t="s">
        <v>38</v>
      </c>
      <c r="V85" s="297"/>
    </row>
    <row r="86" spans="1:22" s="285" customFormat="1" ht="94.5">
      <c r="A86" s="308" t="s">
        <v>66</v>
      </c>
      <c r="B86" s="309" t="s">
        <v>229</v>
      </c>
      <c r="C86" s="310"/>
      <c r="D86" s="308">
        <v>1.05</v>
      </c>
      <c r="E86" s="311"/>
      <c r="F86" s="308" t="s">
        <v>67</v>
      </c>
      <c r="G86" s="318" t="s">
        <v>68</v>
      </c>
      <c r="H86" s="313">
        <v>0</v>
      </c>
      <c r="I86" s="313">
        <v>0</v>
      </c>
      <c r="J86" s="313">
        <v>0</v>
      </c>
      <c r="K86" s="313">
        <v>0</v>
      </c>
      <c r="L86" s="313">
        <v>0.51</v>
      </c>
      <c r="M86" s="313"/>
      <c r="N86" s="311">
        <v>0.37</v>
      </c>
      <c r="O86" s="311">
        <v>0</v>
      </c>
      <c r="P86" s="314">
        <f t="shared" si="0"/>
        <v>0.37</v>
      </c>
      <c r="Q86" s="314">
        <v>0.92</v>
      </c>
      <c r="R86" s="315" t="s">
        <v>385</v>
      </c>
      <c r="S86" s="280">
        <v>0.88</v>
      </c>
      <c r="T86" s="316"/>
      <c r="U86" s="317" t="s">
        <v>37</v>
      </c>
      <c r="V86" s="297"/>
    </row>
    <row r="87" spans="1:22" s="285" customFormat="1" ht="110.25">
      <c r="A87" s="308" t="s">
        <v>20</v>
      </c>
      <c r="B87" s="309" t="s">
        <v>230</v>
      </c>
      <c r="C87" s="313">
        <v>0.3</v>
      </c>
      <c r="D87" s="313">
        <v>0.3</v>
      </c>
      <c r="E87" s="311"/>
      <c r="F87" s="308" t="s">
        <v>391</v>
      </c>
      <c r="G87" s="319" t="s">
        <v>231</v>
      </c>
      <c r="H87" s="313">
        <v>0</v>
      </c>
      <c r="I87" s="313">
        <v>0.27</v>
      </c>
      <c r="J87" s="313">
        <v>0.02</v>
      </c>
      <c r="K87" s="313">
        <v>0</v>
      </c>
      <c r="L87" s="313">
        <v>0</v>
      </c>
      <c r="M87" s="313"/>
      <c r="N87" s="311">
        <v>0</v>
      </c>
      <c r="O87" s="311">
        <v>0</v>
      </c>
      <c r="P87" s="314">
        <f t="shared" si="0"/>
        <v>0</v>
      </c>
      <c r="Q87" s="314">
        <f>(P87+H87+I87+J87+K87)*5%+H87+P87+I87+J87+K87</f>
        <v>0.30450000000000005</v>
      </c>
      <c r="R87" s="315" t="s">
        <v>367</v>
      </c>
      <c r="S87" s="280">
        <f>H87+I87+P87+J87+K87</f>
        <v>0.29000000000000004</v>
      </c>
      <c r="T87" s="316"/>
      <c r="U87" s="317" t="s">
        <v>333</v>
      </c>
      <c r="V87" s="297"/>
    </row>
    <row r="88" spans="1:22" s="285" customFormat="1" ht="110.25">
      <c r="A88" s="308" t="s">
        <v>21</v>
      </c>
      <c r="B88" s="309" t="s">
        <v>232</v>
      </c>
      <c r="C88" s="310">
        <v>2.35</v>
      </c>
      <c r="D88" s="308">
        <v>2.35</v>
      </c>
      <c r="E88" s="311"/>
      <c r="F88" s="308" t="s">
        <v>391</v>
      </c>
      <c r="G88" s="319" t="s">
        <v>233</v>
      </c>
      <c r="H88" s="313">
        <v>0</v>
      </c>
      <c r="I88" s="313">
        <v>2</v>
      </c>
      <c r="J88" s="313">
        <v>0.2</v>
      </c>
      <c r="K88" s="313">
        <v>0.01</v>
      </c>
      <c r="L88" s="313">
        <v>0.17</v>
      </c>
      <c r="M88" s="313"/>
      <c r="N88" s="311">
        <v>0</v>
      </c>
      <c r="O88" s="311">
        <v>0</v>
      </c>
      <c r="P88" s="314">
        <f t="shared" si="0"/>
        <v>0</v>
      </c>
      <c r="Q88" s="314">
        <f>(P88+H88+I88+J88+K88)*5%+H88+P88+I88+J88+K88</f>
        <v>2.3205</v>
      </c>
      <c r="R88" s="315" t="s">
        <v>385</v>
      </c>
      <c r="S88" s="280">
        <v>2.38</v>
      </c>
      <c r="T88" s="316"/>
      <c r="U88" s="317" t="s">
        <v>106</v>
      </c>
      <c r="V88" s="297"/>
    </row>
    <row r="89" spans="1:22" s="285" customFormat="1" ht="141.75">
      <c r="A89" s="308" t="s">
        <v>22</v>
      </c>
      <c r="B89" s="309" t="s">
        <v>243</v>
      </c>
      <c r="C89" s="310">
        <v>0.42</v>
      </c>
      <c r="D89" s="308">
        <v>0.42</v>
      </c>
      <c r="E89" s="311"/>
      <c r="F89" s="308" t="s">
        <v>326</v>
      </c>
      <c r="G89" s="319" t="s">
        <v>244</v>
      </c>
      <c r="H89" s="313">
        <v>0</v>
      </c>
      <c r="I89" s="313">
        <v>0.43</v>
      </c>
      <c r="J89" s="313">
        <v>0</v>
      </c>
      <c r="K89" s="313">
        <v>0.02</v>
      </c>
      <c r="L89" s="313">
        <v>0</v>
      </c>
      <c r="M89" s="313"/>
      <c r="N89" s="311">
        <v>0</v>
      </c>
      <c r="O89" s="311">
        <v>0</v>
      </c>
      <c r="P89" s="314">
        <f t="shared" si="0"/>
        <v>0</v>
      </c>
      <c r="Q89" s="314">
        <f>(P89+H89+I89+J89+K89)*5%+H89+P89+I89+J89+K89</f>
        <v>0.47250000000000003</v>
      </c>
      <c r="R89" s="315" t="s">
        <v>368</v>
      </c>
      <c r="S89" s="280">
        <f>H89+I89+P89+J89+K89</f>
        <v>0.45</v>
      </c>
      <c r="T89" s="316"/>
      <c r="U89" s="317" t="s">
        <v>106</v>
      </c>
      <c r="V89" s="297"/>
    </row>
    <row r="90" spans="1:22" s="285" customFormat="1" ht="157.5">
      <c r="A90" s="308" t="s">
        <v>23</v>
      </c>
      <c r="B90" s="309" t="s">
        <v>245</v>
      </c>
      <c r="C90" s="310">
        <v>4.84</v>
      </c>
      <c r="D90" s="308">
        <v>4.84</v>
      </c>
      <c r="E90" s="311"/>
      <c r="F90" s="308" t="s">
        <v>130</v>
      </c>
      <c r="G90" s="319" t="s">
        <v>246</v>
      </c>
      <c r="H90" s="313">
        <v>0</v>
      </c>
      <c r="I90" s="313">
        <v>4.21</v>
      </c>
      <c r="J90" s="313">
        <v>0</v>
      </c>
      <c r="K90" s="313">
        <v>0.21</v>
      </c>
      <c r="L90" s="313">
        <v>0</v>
      </c>
      <c r="M90" s="313"/>
      <c r="N90" s="311">
        <v>0.16</v>
      </c>
      <c r="O90" s="311">
        <v>0</v>
      </c>
      <c r="P90" s="314">
        <f t="shared" si="0"/>
        <v>0.16</v>
      </c>
      <c r="Q90" s="314">
        <f>(P90+H90+I90+J90+K90)*5%+H90+P90+I90+J90+K90</f>
        <v>4.809</v>
      </c>
      <c r="R90" s="315" t="s">
        <v>369</v>
      </c>
      <c r="S90" s="280">
        <f>H90+I90+P90+J90+K90</f>
        <v>4.58</v>
      </c>
      <c r="T90" s="316"/>
      <c r="U90" s="317" t="s">
        <v>333</v>
      </c>
      <c r="V90" s="297"/>
    </row>
    <row r="91" spans="1:22" s="285" customFormat="1" ht="157.5">
      <c r="A91" s="308" t="s">
        <v>24</v>
      </c>
      <c r="B91" s="309" t="s">
        <v>247</v>
      </c>
      <c r="C91" s="310">
        <v>3.45</v>
      </c>
      <c r="D91" s="308">
        <v>3.45</v>
      </c>
      <c r="E91" s="311"/>
      <c r="F91" s="308" t="s">
        <v>7</v>
      </c>
      <c r="G91" s="319" t="s">
        <v>248</v>
      </c>
      <c r="H91" s="313">
        <v>0</v>
      </c>
      <c r="I91" s="313">
        <v>1.15</v>
      </c>
      <c r="J91" s="313">
        <v>1.73</v>
      </c>
      <c r="K91" s="313">
        <v>0.25</v>
      </c>
      <c r="L91" s="313">
        <v>0.83</v>
      </c>
      <c r="M91" s="313"/>
      <c r="N91" s="311">
        <v>0</v>
      </c>
      <c r="O91" s="311">
        <v>0</v>
      </c>
      <c r="P91" s="314">
        <f t="shared" si="0"/>
        <v>0</v>
      </c>
      <c r="Q91" s="314">
        <v>4.14</v>
      </c>
      <c r="R91" s="315" t="s">
        <v>370</v>
      </c>
      <c r="S91" s="280">
        <v>3.96</v>
      </c>
      <c r="T91" s="316"/>
      <c r="U91" s="320" t="s">
        <v>106</v>
      </c>
      <c r="V91" s="297"/>
    </row>
    <row r="92" spans="1:22" s="285" customFormat="1" ht="78.75">
      <c r="A92" s="308" t="s">
        <v>25</v>
      </c>
      <c r="B92" s="309" t="s">
        <v>348</v>
      </c>
      <c r="C92" s="310" t="s">
        <v>349</v>
      </c>
      <c r="D92" s="308">
        <v>1.29</v>
      </c>
      <c r="E92" s="311"/>
      <c r="F92" s="308" t="s">
        <v>351</v>
      </c>
      <c r="G92" s="319" t="s">
        <v>249</v>
      </c>
      <c r="H92" s="313">
        <v>0</v>
      </c>
      <c r="I92" s="313">
        <v>0</v>
      </c>
      <c r="J92" s="313">
        <v>0.33</v>
      </c>
      <c r="K92" s="313">
        <v>0</v>
      </c>
      <c r="L92" s="313">
        <v>0.75</v>
      </c>
      <c r="M92" s="313"/>
      <c r="N92" s="311">
        <v>0.04</v>
      </c>
      <c r="O92" s="311">
        <v>0</v>
      </c>
      <c r="P92" s="314">
        <f t="shared" si="0"/>
        <v>0.04</v>
      </c>
      <c r="Q92" s="314">
        <v>1.42</v>
      </c>
      <c r="R92" s="315"/>
      <c r="S92" s="280">
        <v>1.35</v>
      </c>
      <c r="T92" s="316"/>
      <c r="U92" s="320" t="s">
        <v>106</v>
      </c>
      <c r="V92" s="297"/>
    </row>
    <row r="93" spans="1:22" s="285" customFormat="1" ht="94.5">
      <c r="A93" s="308" t="s">
        <v>25</v>
      </c>
      <c r="B93" s="309" t="s">
        <v>350</v>
      </c>
      <c r="C93" s="310">
        <v>0.99</v>
      </c>
      <c r="D93" s="308"/>
      <c r="E93" s="311"/>
      <c r="F93" s="308"/>
      <c r="G93" s="321" t="s">
        <v>290</v>
      </c>
      <c r="H93" s="313">
        <v>0</v>
      </c>
      <c r="I93" s="313">
        <v>0.15</v>
      </c>
      <c r="J93" s="313">
        <v>0.36</v>
      </c>
      <c r="K93" s="313">
        <v>0.26</v>
      </c>
      <c r="L93" s="313">
        <v>0.01</v>
      </c>
      <c r="M93" s="313"/>
      <c r="N93" s="311">
        <v>0</v>
      </c>
      <c r="O93" s="311">
        <v>0</v>
      </c>
      <c r="P93" s="314">
        <f t="shared" si="0"/>
        <v>0</v>
      </c>
      <c r="Q93" s="314">
        <f>(P93+H93+I93+J93+K93)*5%+H93+P93+I93+J93+K93</f>
        <v>0.8085</v>
      </c>
      <c r="R93" s="315"/>
      <c r="S93" s="280">
        <v>0.78</v>
      </c>
      <c r="T93" s="316"/>
      <c r="U93" s="320" t="s">
        <v>37</v>
      </c>
      <c r="V93" s="297"/>
    </row>
    <row r="94" spans="1:22" s="285" customFormat="1" ht="47.25">
      <c r="A94" s="308" t="s">
        <v>26</v>
      </c>
      <c r="B94" s="309" t="s">
        <v>299</v>
      </c>
      <c r="C94" s="310"/>
      <c r="D94" s="308"/>
      <c r="E94" s="311"/>
      <c r="F94" s="308"/>
      <c r="G94" s="321"/>
      <c r="H94" s="313">
        <v>0</v>
      </c>
      <c r="I94" s="313">
        <v>0</v>
      </c>
      <c r="J94" s="313">
        <v>0</v>
      </c>
      <c r="K94" s="313">
        <v>0</v>
      </c>
      <c r="L94" s="313">
        <v>0.01</v>
      </c>
      <c r="M94" s="313"/>
      <c r="N94" s="311">
        <v>0.04</v>
      </c>
      <c r="O94" s="311">
        <v>0.01</v>
      </c>
      <c r="P94" s="314">
        <f t="shared" si="0"/>
        <v>0.05</v>
      </c>
      <c r="Q94" s="314">
        <v>0.06</v>
      </c>
      <c r="R94" s="315"/>
      <c r="S94" s="280">
        <v>0.06</v>
      </c>
      <c r="T94" s="316"/>
      <c r="U94" s="320"/>
      <c r="V94" s="297"/>
    </row>
    <row r="95" spans="1:22" s="285" customFormat="1" ht="63">
      <c r="A95" s="308" t="s">
        <v>300</v>
      </c>
      <c r="B95" s="309" t="s">
        <v>301</v>
      </c>
      <c r="C95" s="310">
        <v>0.66</v>
      </c>
      <c r="D95" s="308"/>
      <c r="E95" s="311"/>
      <c r="F95" s="308" t="s">
        <v>302</v>
      </c>
      <c r="G95" s="321" t="s">
        <v>303</v>
      </c>
      <c r="H95" s="313">
        <v>0.22</v>
      </c>
      <c r="I95" s="313">
        <v>0.2</v>
      </c>
      <c r="J95" s="313">
        <v>0.11</v>
      </c>
      <c r="K95" s="313">
        <v>0.05</v>
      </c>
      <c r="L95" s="313">
        <v>0</v>
      </c>
      <c r="M95" s="313"/>
      <c r="N95" s="311">
        <v>0</v>
      </c>
      <c r="O95" s="311">
        <v>0</v>
      </c>
      <c r="P95" s="314">
        <f t="shared" si="0"/>
        <v>0</v>
      </c>
      <c r="Q95" s="314">
        <v>0.61</v>
      </c>
      <c r="R95" s="315"/>
      <c r="S95" s="280">
        <v>0.58</v>
      </c>
      <c r="T95" s="316"/>
      <c r="U95" s="320" t="s">
        <v>212</v>
      </c>
      <c r="V95" s="297"/>
    </row>
    <row r="96" spans="1:21" ht="15.75">
      <c r="A96" s="21"/>
      <c r="B96" s="123" t="s">
        <v>144</v>
      </c>
      <c r="C96" s="22">
        <f>SUM(C60:C91)</f>
        <v>84.85999999999999</v>
      </c>
      <c r="D96" s="22">
        <f>SUM(D60:D92)</f>
        <v>87.19999999999999</v>
      </c>
      <c r="E96" s="126">
        <v>132.9</v>
      </c>
      <c r="F96" s="21"/>
      <c r="G96" s="147"/>
      <c r="H96" s="124">
        <f>SUM(H60:H95)</f>
        <v>19.71</v>
      </c>
      <c r="I96" s="124">
        <f>SUM(I60:I95)</f>
        <v>65.29000000000002</v>
      </c>
      <c r="J96" s="124">
        <f>SUM(J60:J95)</f>
        <v>29.619999999999994</v>
      </c>
      <c r="K96" s="124">
        <v>10.19</v>
      </c>
      <c r="L96" s="124">
        <f>SUM(L60:L95)</f>
        <v>4.08</v>
      </c>
      <c r="M96" s="124"/>
      <c r="N96" s="211">
        <f>SUM(N60:N95)</f>
        <v>0.6100000000000001</v>
      </c>
      <c r="O96" s="126">
        <f>SUM(O60:O95)</f>
        <v>0.01</v>
      </c>
      <c r="P96" s="177">
        <f>SUM(P60:P95)</f>
        <v>0.6200000000000001</v>
      </c>
      <c r="Q96" s="177">
        <f>SUM(Q60:Q93)</f>
        <v>135.628</v>
      </c>
      <c r="R96" s="178"/>
      <c r="S96" s="177">
        <f>SUM(S60:S95)</f>
        <v>129.79000000000002</v>
      </c>
      <c r="T96" s="22"/>
      <c r="U96" s="127"/>
    </row>
    <row r="97" spans="1:21" ht="15.75">
      <c r="A97" s="21">
        <v>3</v>
      </c>
      <c r="B97" s="488" t="s">
        <v>357</v>
      </c>
      <c r="C97" s="475"/>
      <c r="D97" s="475"/>
      <c r="E97" s="475"/>
      <c r="F97" s="475"/>
      <c r="G97" s="475"/>
      <c r="H97" s="475"/>
      <c r="I97" s="475"/>
      <c r="J97" s="475"/>
      <c r="K97" s="475"/>
      <c r="L97" s="475"/>
      <c r="M97" s="475"/>
      <c r="N97" s="475"/>
      <c r="O97" s="475"/>
      <c r="P97" s="475"/>
      <c r="Q97" s="475"/>
      <c r="R97" s="475"/>
      <c r="S97" s="475"/>
      <c r="T97" s="475"/>
      <c r="U97" s="476"/>
    </row>
    <row r="98" spans="1:25" s="285" customFormat="1" ht="141.75">
      <c r="A98" s="362" t="s">
        <v>15</v>
      </c>
      <c r="B98" s="363" t="s">
        <v>275</v>
      </c>
      <c r="C98" s="364">
        <v>56.4</v>
      </c>
      <c r="D98" s="362">
        <v>39.96</v>
      </c>
      <c r="E98" s="276">
        <v>36.45</v>
      </c>
      <c r="F98" s="362" t="s">
        <v>107</v>
      </c>
      <c r="G98" s="279" t="s">
        <v>115</v>
      </c>
      <c r="H98" s="364">
        <v>0.38</v>
      </c>
      <c r="I98" s="364">
        <v>11.68</v>
      </c>
      <c r="J98" s="364">
        <v>9.06</v>
      </c>
      <c r="K98" s="364">
        <v>6.29</v>
      </c>
      <c r="L98" s="364">
        <v>7.76</v>
      </c>
      <c r="M98" s="364"/>
      <c r="N98" s="276">
        <v>0.12</v>
      </c>
      <c r="O98" s="276">
        <v>0.17</v>
      </c>
      <c r="P98" s="280">
        <f>O98+N98</f>
        <v>0.29000000000000004</v>
      </c>
      <c r="Q98" s="280">
        <v>1.81</v>
      </c>
      <c r="R98" s="365" t="s">
        <v>330</v>
      </c>
      <c r="S98" s="280">
        <v>38.08</v>
      </c>
      <c r="T98" s="366">
        <v>0.89</v>
      </c>
      <c r="U98" s="367" t="s">
        <v>276</v>
      </c>
      <c r="V98" s="297"/>
      <c r="W98" s="285">
        <f>16.39-18.5</f>
        <v>-2.1099999999999994</v>
      </c>
      <c r="X98" s="285">
        <v>7.21</v>
      </c>
      <c r="Y98" s="285">
        <v>-6.28</v>
      </c>
    </row>
    <row r="99" spans="1:22" s="285" customFormat="1" ht="349.5" customHeight="1">
      <c r="A99" s="357"/>
      <c r="B99" s="358"/>
      <c r="C99" s="359"/>
      <c r="D99" s="357"/>
      <c r="E99" s="303"/>
      <c r="F99" s="357"/>
      <c r="G99" s="304"/>
      <c r="H99" s="359"/>
      <c r="I99" s="359"/>
      <c r="J99" s="359"/>
      <c r="K99" s="359"/>
      <c r="L99" s="359"/>
      <c r="M99" s="359"/>
      <c r="N99" s="303"/>
      <c r="O99" s="303"/>
      <c r="P99" s="273"/>
      <c r="Q99" s="273"/>
      <c r="R99" s="355"/>
      <c r="S99" s="273"/>
      <c r="T99" s="360"/>
      <c r="U99" s="361" t="s">
        <v>277</v>
      </c>
      <c r="V99" s="297"/>
    </row>
    <row r="100" spans="1:21" ht="15.75">
      <c r="A100" s="57">
        <v>4</v>
      </c>
      <c r="B100" s="480" t="s">
        <v>150</v>
      </c>
      <c r="C100" s="481"/>
      <c r="D100" s="481"/>
      <c r="E100" s="481"/>
      <c r="F100" s="481"/>
      <c r="G100" s="481"/>
      <c r="H100" s="481"/>
      <c r="I100" s="481"/>
      <c r="J100" s="481"/>
      <c r="K100" s="481"/>
      <c r="L100" s="481"/>
      <c r="M100" s="481"/>
      <c r="N100" s="481"/>
      <c r="O100" s="481"/>
      <c r="P100" s="481"/>
      <c r="Q100" s="481"/>
      <c r="R100" s="481"/>
      <c r="S100" s="481"/>
      <c r="T100" s="481"/>
      <c r="U100" s="482"/>
    </row>
    <row r="101" spans="1:25" ht="78.75">
      <c r="A101" s="27" t="s">
        <v>15</v>
      </c>
      <c r="B101" s="74" t="s">
        <v>151</v>
      </c>
      <c r="C101" s="29">
        <v>24.95</v>
      </c>
      <c r="D101" s="27">
        <v>14.88</v>
      </c>
      <c r="E101" s="31">
        <v>24.95</v>
      </c>
      <c r="F101" s="27" t="s">
        <v>291</v>
      </c>
      <c r="G101" s="3" t="s">
        <v>298</v>
      </c>
      <c r="H101" s="30">
        <v>0</v>
      </c>
      <c r="I101" s="30">
        <v>0.007</v>
      </c>
      <c r="J101" s="30">
        <v>6.5</v>
      </c>
      <c r="K101" s="30">
        <v>7.43</v>
      </c>
      <c r="L101" s="30">
        <v>18.87</v>
      </c>
      <c r="M101" s="30"/>
      <c r="N101" s="31">
        <v>0.47</v>
      </c>
      <c r="O101" s="31">
        <v>0</v>
      </c>
      <c r="P101" s="167">
        <f>O101+N101</f>
        <v>0.47</v>
      </c>
      <c r="Q101" s="167">
        <v>20.35</v>
      </c>
      <c r="R101" s="169" t="s">
        <v>330</v>
      </c>
      <c r="S101" s="167">
        <v>19.34</v>
      </c>
      <c r="T101" s="158">
        <v>0.97</v>
      </c>
      <c r="U101" s="152" t="s">
        <v>33</v>
      </c>
      <c r="V101" s="18">
        <f>SUM(N101:S101)</f>
        <v>40.63</v>
      </c>
      <c r="W101" s="13">
        <f>4.88-3.9</f>
        <v>0.98</v>
      </c>
      <c r="X101" s="13">
        <v>8.98</v>
      </c>
      <c r="Y101" s="13">
        <v>-7.43</v>
      </c>
    </row>
    <row r="102" spans="1:21" ht="110.25">
      <c r="A102" s="51"/>
      <c r="B102" s="159"/>
      <c r="C102" s="54"/>
      <c r="D102" s="51"/>
      <c r="E102" s="92"/>
      <c r="F102" s="51"/>
      <c r="G102" s="160"/>
      <c r="H102" s="91"/>
      <c r="I102" s="91"/>
      <c r="J102" s="91"/>
      <c r="K102" s="91"/>
      <c r="L102" s="91"/>
      <c r="M102" s="91"/>
      <c r="N102" s="92"/>
      <c r="O102" s="92"/>
      <c r="P102" s="174"/>
      <c r="Q102" s="174"/>
      <c r="R102" s="176"/>
      <c r="S102" s="174"/>
      <c r="T102" s="161"/>
      <c r="U102" s="19" t="s">
        <v>116</v>
      </c>
    </row>
    <row r="103" spans="1:21" ht="15.75">
      <c r="A103" s="57">
        <v>5</v>
      </c>
      <c r="B103" s="162" t="s">
        <v>353</v>
      </c>
      <c r="C103" s="97"/>
      <c r="D103" s="57"/>
      <c r="E103" s="56"/>
      <c r="F103" s="57"/>
      <c r="G103" s="121"/>
      <c r="H103" s="55"/>
      <c r="I103" s="55"/>
      <c r="J103" s="55"/>
      <c r="K103" s="55"/>
      <c r="L103" s="55"/>
      <c r="M103" s="55"/>
      <c r="N103" s="56"/>
      <c r="O103" s="56"/>
      <c r="P103" s="163"/>
      <c r="Q103" s="163"/>
      <c r="R103" s="164"/>
      <c r="S103" s="165"/>
      <c r="T103" s="60"/>
      <c r="U103" s="166"/>
    </row>
    <row r="104" spans="1:22" s="331" customFormat="1" ht="139.5" customHeight="1">
      <c r="A104" s="323" t="s">
        <v>15</v>
      </c>
      <c r="B104" s="324" t="s">
        <v>47</v>
      </c>
      <c r="C104" s="325">
        <v>24.08</v>
      </c>
      <c r="D104" s="323">
        <v>18.67</v>
      </c>
      <c r="E104" s="31">
        <v>16.6</v>
      </c>
      <c r="F104" s="323" t="s">
        <v>354</v>
      </c>
      <c r="G104" s="3" t="s">
        <v>48</v>
      </c>
      <c r="H104" s="326">
        <v>0</v>
      </c>
      <c r="I104" s="326">
        <v>0</v>
      </c>
      <c r="J104" s="326">
        <v>9.395</v>
      </c>
      <c r="K104" s="326">
        <v>6.21</v>
      </c>
      <c r="L104" s="326">
        <v>2.53</v>
      </c>
      <c r="M104" s="326"/>
      <c r="N104" s="31">
        <v>0</v>
      </c>
      <c r="O104" s="31">
        <v>0</v>
      </c>
      <c r="P104" s="326">
        <f>O104+N104</f>
        <v>0</v>
      </c>
      <c r="Q104" s="327">
        <v>19.05</v>
      </c>
      <c r="R104" s="328"/>
      <c r="S104" s="326">
        <v>18.14</v>
      </c>
      <c r="T104" s="329"/>
      <c r="U104" s="152" t="s">
        <v>49</v>
      </c>
      <c r="V104" s="330"/>
    </row>
    <row r="105" spans="1:22" s="331" customFormat="1" ht="31.5">
      <c r="A105" s="332"/>
      <c r="B105" s="333"/>
      <c r="C105" s="334"/>
      <c r="D105" s="332"/>
      <c r="E105" s="41"/>
      <c r="F105" s="332"/>
      <c r="G105" s="4"/>
      <c r="H105" s="327"/>
      <c r="I105" s="335"/>
      <c r="J105" s="335"/>
      <c r="K105" s="335"/>
      <c r="L105" s="335"/>
      <c r="M105" s="335"/>
      <c r="N105" s="41"/>
      <c r="O105" s="41"/>
      <c r="P105" s="327"/>
      <c r="Q105" s="336"/>
      <c r="R105" s="337"/>
      <c r="S105" s="327"/>
      <c r="T105" s="338"/>
      <c r="U105" s="173" t="s">
        <v>342</v>
      </c>
      <c r="V105" s="330"/>
    </row>
    <row r="106" spans="1:22" s="331" customFormat="1" ht="31.5">
      <c r="A106" s="332"/>
      <c r="B106" s="333"/>
      <c r="C106" s="334"/>
      <c r="D106" s="332"/>
      <c r="E106" s="41"/>
      <c r="F106" s="332"/>
      <c r="G106" s="4"/>
      <c r="H106" s="327"/>
      <c r="I106" s="327"/>
      <c r="J106" s="327"/>
      <c r="K106" s="327"/>
      <c r="L106" s="327"/>
      <c r="M106" s="327"/>
      <c r="N106" s="41"/>
      <c r="O106" s="41"/>
      <c r="P106" s="327"/>
      <c r="Q106" s="336"/>
      <c r="R106" s="337"/>
      <c r="S106" s="327"/>
      <c r="T106" s="338"/>
      <c r="U106" s="173" t="s">
        <v>343</v>
      </c>
      <c r="V106" s="330"/>
    </row>
    <row r="107" spans="1:22" s="331" customFormat="1" ht="31.5">
      <c r="A107" s="332"/>
      <c r="B107" s="333"/>
      <c r="C107" s="334"/>
      <c r="D107" s="332"/>
      <c r="E107" s="41"/>
      <c r="F107" s="332"/>
      <c r="G107" s="4"/>
      <c r="H107" s="327"/>
      <c r="I107" s="327"/>
      <c r="J107" s="327"/>
      <c r="K107" s="327"/>
      <c r="L107" s="327"/>
      <c r="M107" s="327"/>
      <c r="N107" s="41"/>
      <c r="O107" s="41"/>
      <c r="P107" s="327"/>
      <c r="Q107" s="336"/>
      <c r="R107" s="337"/>
      <c r="S107" s="327"/>
      <c r="T107" s="338"/>
      <c r="U107" s="173" t="s">
        <v>344</v>
      </c>
      <c r="V107" s="330"/>
    </row>
    <row r="108" spans="1:22" s="331" customFormat="1" ht="31.5">
      <c r="A108" s="332"/>
      <c r="B108" s="333"/>
      <c r="C108" s="334"/>
      <c r="D108" s="332"/>
      <c r="E108" s="41"/>
      <c r="F108" s="332"/>
      <c r="G108" s="4"/>
      <c r="H108" s="327"/>
      <c r="I108" s="327"/>
      <c r="J108" s="327"/>
      <c r="K108" s="327"/>
      <c r="L108" s="327"/>
      <c r="M108" s="327"/>
      <c r="N108" s="41"/>
      <c r="O108" s="41"/>
      <c r="P108" s="327"/>
      <c r="Q108" s="336"/>
      <c r="R108" s="337"/>
      <c r="S108" s="327"/>
      <c r="T108" s="338"/>
      <c r="U108" s="173" t="s">
        <v>345</v>
      </c>
      <c r="V108" s="330"/>
    </row>
    <row r="109" spans="1:22" s="331" customFormat="1" ht="31.5">
      <c r="A109" s="332"/>
      <c r="B109" s="333"/>
      <c r="C109" s="334"/>
      <c r="D109" s="332"/>
      <c r="E109" s="41"/>
      <c r="F109" s="332"/>
      <c r="G109" s="4"/>
      <c r="H109" s="327"/>
      <c r="I109" s="327"/>
      <c r="J109" s="327"/>
      <c r="K109" s="327"/>
      <c r="L109" s="327"/>
      <c r="M109" s="327"/>
      <c r="N109" s="41"/>
      <c r="O109" s="41"/>
      <c r="P109" s="327"/>
      <c r="Q109" s="336"/>
      <c r="R109" s="337"/>
      <c r="S109" s="327"/>
      <c r="T109" s="338"/>
      <c r="U109" s="173" t="s">
        <v>346</v>
      </c>
      <c r="V109" s="330"/>
    </row>
    <row r="110" spans="1:22" s="331" customFormat="1" ht="94.5">
      <c r="A110" s="339"/>
      <c r="B110" s="340"/>
      <c r="C110" s="341"/>
      <c r="D110" s="339"/>
      <c r="E110" s="92"/>
      <c r="F110" s="339"/>
      <c r="G110" s="160"/>
      <c r="H110" s="342"/>
      <c r="I110" s="342"/>
      <c r="J110" s="342"/>
      <c r="K110" s="342"/>
      <c r="L110" s="342"/>
      <c r="M110" s="342"/>
      <c r="N110" s="92"/>
      <c r="O110" s="92"/>
      <c r="P110" s="342"/>
      <c r="Q110" s="343"/>
      <c r="R110" s="344"/>
      <c r="S110" s="342"/>
      <c r="T110" s="345"/>
      <c r="U110" s="157" t="s">
        <v>30</v>
      </c>
      <c r="V110" s="330"/>
    </row>
    <row r="111" spans="1:22" s="331" customFormat="1" ht="15.75">
      <c r="A111" s="339"/>
      <c r="B111" s="340"/>
      <c r="C111" s="341"/>
      <c r="D111" s="339"/>
      <c r="E111" s="92"/>
      <c r="F111" s="339"/>
      <c r="G111" s="160"/>
      <c r="H111" s="342"/>
      <c r="I111" s="342"/>
      <c r="J111" s="342"/>
      <c r="K111" s="342"/>
      <c r="L111" s="342"/>
      <c r="M111" s="342"/>
      <c r="N111" s="92"/>
      <c r="O111" s="92"/>
      <c r="P111" s="342"/>
      <c r="Q111" s="343"/>
      <c r="R111" s="344"/>
      <c r="S111" s="342"/>
      <c r="T111" s="345"/>
      <c r="U111" s="102"/>
      <c r="V111" s="330"/>
    </row>
    <row r="112" spans="1:22" s="331" customFormat="1" ht="78.75">
      <c r="A112" s="339" t="s">
        <v>16</v>
      </c>
      <c r="B112" s="340" t="s">
        <v>292</v>
      </c>
      <c r="C112" s="341">
        <v>0</v>
      </c>
      <c r="D112" s="339">
        <v>0.9597</v>
      </c>
      <c r="E112" s="92"/>
      <c r="F112" s="339" t="s">
        <v>293</v>
      </c>
      <c r="G112" s="160"/>
      <c r="H112" s="342">
        <v>0</v>
      </c>
      <c r="I112" s="342">
        <v>0</v>
      </c>
      <c r="J112" s="342">
        <v>0</v>
      </c>
      <c r="K112" s="342">
        <v>0.44</v>
      </c>
      <c r="L112" s="342">
        <v>0.41</v>
      </c>
      <c r="M112" s="342"/>
      <c r="N112" s="92">
        <v>0</v>
      </c>
      <c r="O112" s="92">
        <v>0</v>
      </c>
      <c r="P112" s="322">
        <f>O112+N112</f>
        <v>0</v>
      </c>
      <c r="Q112" s="322">
        <v>0</v>
      </c>
      <c r="R112" s="346"/>
      <c r="S112" s="322">
        <v>0.84</v>
      </c>
      <c r="T112" s="345"/>
      <c r="U112" s="102" t="s">
        <v>31</v>
      </c>
      <c r="V112" s="330"/>
    </row>
    <row r="113" spans="1:22" s="331" customFormat="1" ht="94.5">
      <c r="A113" s="339" t="s">
        <v>17</v>
      </c>
      <c r="B113" s="340" t="s">
        <v>10</v>
      </c>
      <c r="C113" s="341">
        <v>0</v>
      </c>
      <c r="D113" s="339">
        <v>0.16</v>
      </c>
      <c r="E113" s="92">
        <v>0</v>
      </c>
      <c r="F113" s="339" t="s">
        <v>104</v>
      </c>
      <c r="G113" s="105" t="s">
        <v>105</v>
      </c>
      <c r="H113" s="342">
        <v>0</v>
      </c>
      <c r="I113" s="342">
        <v>0</v>
      </c>
      <c r="J113" s="342">
        <v>0</v>
      </c>
      <c r="K113" s="342">
        <v>0</v>
      </c>
      <c r="L113" s="342">
        <v>0.14</v>
      </c>
      <c r="M113" s="342"/>
      <c r="N113" s="92">
        <v>0</v>
      </c>
      <c r="O113" s="92">
        <v>0</v>
      </c>
      <c r="P113" s="322">
        <f>O113+N113</f>
        <v>0</v>
      </c>
      <c r="Q113" s="322">
        <f>(P113+H113+I113+J113+K113)*5%+H113+P113+I113+J113+K113</f>
        <v>0</v>
      </c>
      <c r="R113" s="346"/>
      <c r="S113" s="322">
        <v>0.14</v>
      </c>
      <c r="T113" s="345"/>
      <c r="U113" s="102" t="s">
        <v>32</v>
      </c>
      <c r="V113" s="330"/>
    </row>
    <row r="114" spans="1:22" s="331" customFormat="1" ht="78.75">
      <c r="A114" s="339" t="s">
        <v>19</v>
      </c>
      <c r="B114" s="340" t="s">
        <v>11</v>
      </c>
      <c r="C114" s="341">
        <v>0.24</v>
      </c>
      <c r="D114" s="339">
        <v>0</v>
      </c>
      <c r="E114" s="92">
        <v>0</v>
      </c>
      <c r="F114" s="339" t="s">
        <v>12</v>
      </c>
      <c r="G114" s="105" t="s">
        <v>95</v>
      </c>
      <c r="H114" s="342">
        <v>0</v>
      </c>
      <c r="I114" s="342">
        <v>0</v>
      </c>
      <c r="J114" s="342">
        <v>0</v>
      </c>
      <c r="K114" s="342">
        <v>0</v>
      </c>
      <c r="L114" s="342">
        <v>0.19</v>
      </c>
      <c r="M114" s="342"/>
      <c r="N114" s="92">
        <v>0</v>
      </c>
      <c r="O114" s="92">
        <v>0</v>
      </c>
      <c r="P114" s="322">
        <v>0</v>
      </c>
      <c r="Q114" s="322">
        <f>(P114+H114+I114+J114+K114)*5%+H114+P114+I114+J114+K114</f>
        <v>0</v>
      </c>
      <c r="R114" s="344"/>
      <c r="S114" s="322">
        <f>H114+I114+P114+J114+K114+L114</f>
        <v>0.19</v>
      </c>
      <c r="T114" s="345"/>
      <c r="U114" s="102" t="s">
        <v>319</v>
      </c>
      <c r="V114" s="330"/>
    </row>
    <row r="115" spans="1:22" s="331" customFormat="1" ht="78.75">
      <c r="A115" s="339" t="s">
        <v>20</v>
      </c>
      <c r="B115" s="340" t="s">
        <v>13</v>
      </c>
      <c r="C115" s="341">
        <v>0.25</v>
      </c>
      <c r="D115" s="339">
        <v>0</v>
      </c>
      <c r="E115" s="92">
        <v>0</v>
      </c>
      <c r="F115" s="339" t="s">
        <v>14</v>
      </c>
      <c r="G115" s="105" t="s">
        <v>96</v>
      </c>
      <c r="H115" s="342">
        <v>0</v>
      </c>
      <c r="I115" s="342">
        <v>0</v>
      </c>
      <c r="J115" s="342">
        <v>0</v>
      </c>
      <c r="K115" s="342">
        <v>0</v>
      </c>
      <c r="L115" s="342">
        <v>0.18</v>
      </c>
      <c r="M115" s="342"/>
      <c r="N115" s="92">
        <v>0</v>
      </c>
      <c r="O115" s="92">
        <v>0</v>
      </c>
      <c r="P115" s="322">
        <f>O115+N115</f>
        <v>0</v>
      </c>
      <c r="Q115" s="322">
        <f>(P115+H115+I115+J115+K115)*5%+H115+P115+I115+J115+K115</f>
        <v>0</v>
      </c>
      <c r="R115" s="344"/>
      <c r="S115" s="322">
        <f>H115+I115+P115+J115+K115+L115</f>
        <v>0.18</v>
      </c>
      <c r="T115" s="345"/>
      <c r="U115" s="102" t="s">
        <v>320</v>
      </c>
      <c r="V115" s="330"/>
    </row>
    <row r="116" spans="1:22" s="5" customFormat="1" ht="15.75">
      <c r="A116" s="21"/>
      <c r="B116" s="123" t="s">
        <v>144</v>
      </c>
      <c r="C116" s="124">
        <f>SUM(C104:C115)</f>
        <v>24.569999999999997</v>
      </c>
      <c r="D116" s="124">
        <f>SUM(D104:D115)</f>
        <v>19.789700000000003</v>
      </c>
      <c r="E116" s="126">
        <f>SUM(E104:E115)</f>
        <v>16.6</v>
      </c>
      <c r="F116" s="21"/>
      <c r="G116" s="126"/>
      <c r="H116" s="124"/>
      <c r="I116" s="124"/>
      <c r="J116" s="124">
        <f aca="true" t="shared" si="1" ref="J116:P116">SUM(J104:J115)</f>
        <v>9.395</v>
      </c>
      <c r="K116" s="124">
        <f t="shared" si="1"/>
        <v>6.65</v>
      </c>
      <c r="L116" s="124">
        <f t="shared" si="1"/>
        <v>3.45</v>
      </c>
      <c r="M116" s="124"/>
      <c r="N116" s="126">
        <f t="shared" si="1"/>
        <v>0</v>
      </c>
      <c r="O116" s="126">
        <f t="shared" si="1"/>
        <v>0</v>
      </c>
      <c r="P116" s="177">
        <f t="shared" si="1"/>
        <v>0</v>
      </c>
      <c r="Q116" s="177">
        <v>20.46</v>
      </c>
      <c r="R116" s="178"/>
      <c r="S116" s="177">
        <f>SUM(S104:S115)</f>
        <v>19.490000000000002</v>
      </c>
      <c r="T116" s="22"/>
      <c r="U116" s="127"/>
      <c r="V116" s="179"/>
    </row>
    <row r="117" spans="1:25" s="354" customFormat="1" ht="409.5">
      <c r="A117" s="347">
        <v>6</v>
      </c>
      <c r="B117" s="348" t="s">
        <v>27</v>
      </c>
      <c r="C117" s="313">
        <v>7.49</v>
      </c>
      <c r="D117" s="313">
        <v>4.8</v>
      </c>
      <c r="E117" s="349"/>
      <c r="F117" s="308" t="s">
        <v>109</v>
      </c>
      <c r="G117" s="311" t="s">
        <v>108</v>
      </c>
      <c r="H117" s="313">
        <v>0</v>
      </c>
      <c r="I117" s="313">
        <v>0</v>
      </c>
      <c r="J117" s="313">
        <v>0.01</v>
      </c>
      <c r="K117" s="313">
        <v>0.83</v>
      </c>
      <c r="L117" s="313">
        <v>2.62</v>
      </c>
      <c r="M117" s="313"/>
      <c r="N117" s="311">
        <v>0</v>
      </c>
      <c r="O117" s="311">
        <v>0</v>
      </c>
      <c r="P117" s="314">
        <f>N117+O117</f>
        <v>0</v>
      </c>
      <c r="Q117" s="314">
        <v>4.37</v>
      </c>
      <c r="R117" s="355"/>
      <c r="S117" s="314">
        <v>4.16</v>
      </c>
      <c r="T117" s="351"/>
      <c r="U117" s="356" t="s">
        <v>261</v>
      </c>
      <c r="V117" s="353"/>
      <c r="X117" s="354">
        <v>0.93</v>
      </c>
      <c r="Y117" s="354">
        <v>-1.75</v>
      </c>
    </row>
    <row r="118" spans="1:22" s="354" customFormat="1" ht="409.5">
      <c r="A118" s="347">
        <v>7</v>
      </c>
      <c r="B118" s="348" t="s">
        <v>28</v>
      </c>
      <c r="C118" s="313">
        <v>9.39</v>
      </c>
      <c r="D118" s="313">
        <v>8.83</v>
      </c>
      <c r="E118" s="349"/>
      <c r="F118" s="308" t="s">
        <v>110</v>
      </c>
      <c r="G118" s="311" t="s">
        <v>111</v>
      </c>
      <c r="H118" s="313">
        <v>0</v>
      </c>
      <c r="I118" s="313">
        <v>0</v>
      </c>
      <c r="J118" s="313">
        <v>0</v>
      </c>
      <c r="K118" s="313">
        <v>0.1</v>
      </c>
      <c r="L118" s="313">
        <v>3.08</v>
      </c>
      <c r="M118" s="313"/>
      <c r="N118" s="311">
        <v>0.42</v>
      </c>
      <c r="O118" s="311">
        <v>0.26</v>
      </c>
      <c r="P118" s="314">
        <v>2.81</v>
      </c>
      <c r="Q118" s="314">
        <v>4.72</v>
      </c>
      <c r="R118" s="350"/>
      <c r="S118" s="314">
        <v>4.5</v>
      </c>
      <c r="T118" s="351"/>
      <c r="U118" s="352" t="s">
        <v>250</v>
      </c>
      <c r="V118" s="353"/>
    </row>
    <row r="119" spans="1:22" s="5" customFormat="1" ht="94.5">
      <c r="A119" s="216">
        <v>8</v>
      </c>
      <c r="B119" s="109" t="s">
        <v>392</v>
      </c>
      <c r="C119" s="30">
        <v>0.94</v>
      </c>
      <c r="D119" s="30"/>
      <c r="E119" s="219"/>
      <c r="F119" s="27" t="s">
        <v>393</v>
      </c>
      <c r="G119" s="31" t="s">
        <v>394</v>
      </c>
      <c r="H119" s="30">
        <v>0</v>
      </c>
      <c r="I119" s="30">
        <v>0</v>
      </c>
      <c r="J119" s="30">
        <v>0</v>
      </c>
      <c r="K119" s="30">
        <v>0</v>
      </c>
      <c r="L119" s="30">
        <v>0</v>
      </c>
      <c r="M119" s="30"/>
      <c r="N119" s="31">
        <v>44.04</v>
      </c>
      <c r="O119" s="31">
        <v>0</v>
      </c>
      <c r="P119" s="167">
        <v>44.04</v>
      </c>
      <c r="Q119" s="163">
        <v>0</v>
      </c>
      <c r="R119" s="138"/>
      <c r="S119" s="163">
        <f>P119+Q119</f>
        <v>44.04</v>
      </c>
      <c r="T119" s="237"/>
      <c r="U119" s="110" t="s">
        <v>396</v>
      </c>
      <c r="V119" s="179"/>
    </row>
    <row r="120" spans="1:22" s="249" customFormat="1" ht="157.5">
      <c r="A120" s="250">
        <v>9</v>
      </c>
      <c r="B120" s="251" t="s">
        <v>29</v>
      </c>
      <c r="C120" s="252">
        <v>7.68</v>
      </c>
      <c r="D120" s="252">
        <v>8.69</v>
      </c>
      <c r="E120" s="253"/>
      <c r="F120" s="250" t="s">
        <v>112</v>
      </c>
      <c r="G120" s="253" t="s">
        <v>113</v>
      </c>
      <c r="H120" s="252">
        <v>0</v>
      </c>
      <c r="I120" s="252">
        <v>0</v>
      </c>
      <c r="J120" s="252">
        <v>0</v>
      </c>
      <c r="K120" s="252">
        <v>1.59</v>
      </c>
      <c r="L120" s="252">
        <v>3.51</v>
      </c>
      <c r="M120" s="252"/>
      <c r="N120" s="253">
        <v>0.26</v>
      </c>
      <c r="O120" s="253">
        <v>1.57</v>
      </c>
      <c r="P120" s="254">
        <f>N120+O120</f>
        <v>1.83</v>
      </c>
      <c r="Q120" s="255">
        <v>4.9</v>
      </c>
      <c r="R120" s="256"/>
      <c r="S120" s="255">
        <v>4.67</v>
      </c>
      <c r="T120" s="257"/>
      <c r="U120" s="258" t="s">
        <v>206</v>
      </c>
      <c r="V120" s="248"/>
    </row>
    <row r="121" spans="1:22" s="249" customFormat="1" ht="78.75">
      <c r="A121" s="259"/>
      <c r="B121" s="260"/>
      <c r="C121" s="261"/>
      <c r="D121" s="261"/>
      <c r="E121" s="262"/>
      <c r="F121" s="259"/>
      <c r="G121" s="262"/>
      <c r="H121" s="261"/>
      <c r="I121" s="261"/>
      <c r="J121" s="261"/>
      <c r="K121" s="261"/>
      <c r="L121" s="261"/>
      <c r="M121" s="261"/>
      <c r="N121" s="262"/>
      <c r="O121" s="262"/>
      <c r="P121" s="263"/>
      <c r="Q121" s="263"/>
      <c r="R121" s="264"/>
      <c r="S121" s="263"/>
      <c r="T121" s="89"/>
      <c r="U121" s="265" t="s">
        <v>207</v>
      </c>
      <c r="V121" s="248"/>
    </row>
    <row r="122" spans="1:22" s="249" customFormat="1" ht="47.25">
      <c r="A122" s="259"/>
      <c r="B122" s="260"/>
      <c r="C122" s="261"/>
      <c r="D122" s="261"/>
      <c r="E122" s="262"/>
      <c r="F122" s="259"/>
      <c r="G122" s="262"/>
      <c r="H122" s="261"/>
      <c r="I122" s="261"/>
      <c r="J122" s="261"/>
      <c r="K122" s="261"/>
      <c r="L122" s="261"/>
      <c r="M122" s="261"/>
      <c r="N122" s="262"/>
      <c r="O122" s="262"/>
      <c r="P122" s="263"/>
      <c r="Q122" s="263"/>
      <c r="R122" s="264"/>
      <c r="S122" s="263"/>
      <c r="T122" s="89"/>
      <c r="U122" s="265" t="s">
        <v>208</v>
      </c>
      <c r="V122" s="248"/>
    </row>
    <row r="123" spans="1:22" s="249" customFormat="1" ht="94.5">
      <c r="A123" s="259"/>
      <c r="B123" s="260"/>
      <c r="C123" s="261"/>
      <c r="D123" s="261"/>
      <c r="E123" s="262"/>
      <c r="F123" s="259"/>
      <c r="G123" s="262"/>
      <c r="H123" s="261"/>
      <c r="I123" s="261"/>
      <c r="J123" s="261"/>
      <c r="K123" s="261"/>
      <c r="L123" s="261"/>
      <c r="M123" s="261"/>
      <c r="N123" s="59"/>
      <c r="O123" s="59"/>
      <c r="P123" s="263"/>
      <c r="Q123" s="263"/>
      <c r="R123" s="264"/>
      <c r="S123" s="263"/>
      <c r="T123" s="89"/>
      <c r="U123" s="265" t="s">
        <v>209</v>
      </c>
      <c r="V123" s="248"/>
    </row>
    <row r="124" spans="1:22" s="249" customFormat="1" ht="63">
      <c r="A124" s="266"/>
      <c r="B124" s="267"/>
      <c r="C124" s="268"/>
      <c r="D124" s="268"/>
      <c r="E124" s="269"/>
      <c r="F124" s="266"/>
      <c r="G124" s="269"/>
      <c r="H124" s="268"/>
      <c r="I124" s="268"/>
      <c r="J124" s="268"/>
      <c r="K124" s="268"/>
      <c r="L124" s="268"/>
      <c r="M124" s="268"/>
      <c r="N124" s="59"/>
      <c r="O124" s="59"/>
      <c r="P124" s="270"/>
      <c r="Q124" s="270"/>
      <c r="R124" s="271"/>
      <c r="S124" s="270"/>
      <c r="T124" s="274"/>
      <c r="U124" s="275" t="s">
        <v>210</v>
      </c>
      <c r="V124" s="248"/>
    </row>
    <row r="125" spans="1:22" s="5" customFormat="1" ht="63">
      <c r="A125" s="57">
        <v>9</v>
      </c>
      <c r="B125" s="53" t="s">
        <v>97</v>
      </c>
      <c r="C125" s="55">
        <v>20</v>
      </c>
      <c r="D125" s="55" t="s">
        <v>147</v>
      </c>
      <c r="E125" s="56"/>
      <c r="F125" s="57"/>
      <c r="G125" s="56"/>
      <c r="H125" s="55"/>
      <c r="I125" s="55"/>
      <c r="J125" s="55"/>
      <c r="K125" s="55"/>
      <c r="L125" s="55"/>
      <c r="M125" s="55"/>
      <c r="N125" s="59"/>
      <c r="O125" s="59"/>
      <c r="P125" s="163"/>
      <c r="Q125" s="163"/>
      <c r="R125" s="180"/>
      <c r="S125" s="163"/>
      <c r="T125" s="97"/>
      <c r="U125" s="61" t="s">
        <v>325</v>
      </c>
      <c r="V125" s="179"/>
    </row>
    <row r="126" spans="1:22" s="373" customFormat="1" ht="63">
      <c r="A126" s="368">
        <v>10</v>
      </c>
      <c r="B126" s="369" t="s">
        <v>99</v>
      </c>
      <c r="C126" s="370">
        <v>20</v>
      </c>
      <c r="D126" s="370">
        <v>5.49</v>
      </c>
      <c r="E126" s="311"/>
      <c r="F126" s="368" t="s">
        <v>287</v>
      </c>
      <c r="G126" s="311" t="s">
        <v>288</v>
      </c>
      <c r="H126" s="370" t="s">
        <v>147</v>
      </c>
      <c r="I126" s="370" t="s">
        <v>147</v>
      </c>
      <c r="J126" s="370" t="s">
        <v>147</v>
      </c>
      <c r="K126" s="370" t="s">
        <v>147</v>
      </c>
      <c r="L126" s="370">
        <v>1.02</v>
      </c>
      <c r="M126" s="370"/>
      <c r="N126" s="311">
        <v>2.47</v>
      </c>
      <c r="O126" s="311">
        <v>0</v>
      </c>
      <c r="P126" s="370">
        <v>2.47</v>
      </c>
      <c r="Q126" s="370">
        <v>3.49</v>
      </c>
      <c r="R126" s="368"/>
      <c r="S126" s="370">
        <v>3.44</v>
      </c>
      <c r="T126" s="371"/>
      <c r="U126" s="352" t="s">
        <v>262</v>
      </c>
      <c r="V126" s="372"/>
    </row>
    <row r="127" spans="1:22" s="249" customFormat="1" ht="189">
      <c r="A127" s="241">
        <v>11</v>
      </c>
      <c r="B127" s="242" t="s">
        <v>98</v>
      </c>
      <c r="C127" s="243">
        <v>10</v>
      </c>
      <c r="D127" s="243">
        <v>6.33</v>
      </c>
      <c r="E127" s="244"/>
      <c r="F127" s="241" t="s">
        <v>100</v>
      </c>
      <c r="G127" s="244" t="s">
        <v>101</v>
      </c>
      <c r="H127" s="243" t="s">
        <v>147</v>
      </c>
      <c r="I127" s="243" t="s">
        <v>147</v>
      </c>
      <c r="J127" s="243" t="s">
        <v>147</v>
      </c>
      <c r="K127" s="243" t="s">
        <v>147</v>
      </c>
      <c r="L127" s="243">
        <v>1.98</v>
      </c>
      <c r="M127" s="243"/>
      <c r="N127" s="244">
        <v>1.25</v>
      </c>
      <c r="O127" s="244">
        <v>0.6</v>
      </c>
      <c r="P127" s="245">
        <v>1.85</v>
      </c>
      <c r="Q127" s="245">
        <v>4.02</v>
      </c>
      <c r="R127" s="246"/>
      <c r="S127" s="245">
        <v>3.83</v>
      </c>
      <c r="T127" s="247"/>
      <c r="U127" s="374" t="s">
        <v>203</v>
      </c>
      <c r="V127" s="248"/>
    </row>
    <row r="130" ht="16.5" thickBot="1"/>
    <row r="131" spans="1:21" ht="17.25" thickBot="1" thickTop="1">
      <c r="A131" s="181"/>
      <c r="B131" s="182"/>
      <c r="C131" s="183"/>
      <c r="D131" s="181"/>
      <c r="E131" s="184"/>
      <c r="F131" s="181"/>
      <c r="G131" s="185"/>
      <c r="H131" s="186"/>
      <c r="I131" s="186"/>
      <c r="J131" s="186"/>
      <c r="K131" s="186"/>
      <c r="L131" s="1"/>
      <c r="M131" s="1"/>
      <c r="N131" s="184"/>
      <c r="O131" s="184"/>
      <c r="P131" s="214"/>
      <c r="Q131" s="215"/>
      <c r="R131" s="215"/>
      <c r="S131" s="2"/>
      <c r="T131" s="183"/>
      <c r="U131" s="187"/>
    </row>
    <row r="132" ht="16.5" thickTop="1"/>
    <row r="179" ht="15.75">
      <c r="N179" s="16">
        <f>125.62*1.05</f>
        <v>131.901</v>
      </c>
    </row>
  </sheetData>
  <sheetProtection/>
  <mergeCells count="34">
    <mergeCell ref="U2:U3"/>
    <mergeCell ref="I2:I3"/>
    <mergeCell ref="R2:R3"/>
    <mergeCell ref="N2:P2"/>
    <mergeCell ref="T2:T3"/>
    <mergeCell ref="L2:L3"/>
    <mergeCell ref="S2:S3"/>
    <mergeCell ref="M2:M3"/>
    <mergeCell ref="G62:G74"/>
    <mergeCell ref="B5:U5"/>
    <mergeCell ref="R60:R61"/>
    <mergeCell ref="E27:E29"/>
    <mergeCell ref="B59:H59"/>
    <mergeCell ref="R66:R83"/>
    <mergeCell ref="H2:H3"/>
    <mergeCell ref="G2:G3"/>
    <mergeCell ref="J2:J3"/>
    <mergeCell ref="A1:U1"/>
    <mergeCell ref="A2:A3"/>
    <mergeCell ref="B2:B3"/>
    <mergeCell ref="C2:C3"/>
    <mergeCell ref="D2:D3"/>
    <mergeCell ref="E2:E3"/>
    <mergeCell ref="Q2:Q3"/>
    <mergeCell ref="F2:F3"/>
    <mergeCell ref="K2:K3"/>
    <mergeCell ref="B100:U100"/>
    <mergeCell ref="E6:E19"/>
    <mergeCell ref="E36:E38"/>
    <mergeCell ref="E48:E55"/>
    <mergeCell ref="B13:B15"/>
    <mergeCell ref="R62:R65"/>
    <mergeCell ref="Q66:Q83"/>
    <mergeCell ref="B97:U97"/>
  </mergeCells>
  <printOptions horizontalCentered="1"/>
  <pageMargins left="0.25" right="0.25" top="0.5" bottom="0.5" header="0" footer="0"/>
  <pageSetup horizontalDpi="600" verticalDpi="600" orientation="landscape" paperSize="5" scale="50" r:id="rId1"/>
  <rowBreaks count="5" manualBreakCount="5">
    <brk id="96" max="255" man="1"/>
    <brk id="111" max="255" man="1"/>
    <brk id="118" max="19" man="1"/>
    <brk id="124" max="19" man="1"/>
    <brk id="127" max="19" man="1"/>
  </rowBreaks>
  <colBreaks count="1" manualBreakCount="1">
    <brk id="21" max="65535" man="1"/>
  </colBreaks>
</worksheet>
</file>

<file path=xl/worksheets/sheet11.xml><?xml version="1.0" encoding="utf-8"?>
<worksheet xmlns="http://schemas.openxmlformats.org/spreadsheetml/2006/main" xmlns:r="http://schemas.openxmlformats.org/officeDocument/2006/relationships">
  <dimension ref="A1:X179"/>
  <sheetViews>
    <sheetView view="pageBreakPreview" zoomScale="70" zoomScaleNormal="55" zoomScaleSheetLayoutView="70" zoomScalePageLayoutView="0" workbookViewId="0" topLeftCell="A1">
      <pane ySplit="3" topLeftCell="A4" activePane="bottomLeft" state="frozen"/>
      <selection pane="topLeft" activeCell="A1" sqref="A1"/>
      <selection pane="bottomLeft" activeCell="B13" sqref="B13:B15"/>
    </sheetView>
  </sheetViews>
  <sheetFormatPr defaultColWidth="9.140625" defaultRowHeight="12.75"/>
  <cols>
    <col min="1" max="1" width="6.00390625" style="12" customWidth="1"/>
    <col min="2" max="2" width="28.8515625" style="14" customWidth="1"/>
    <col min="3" max="3" width="11.28125" style="15" customWidth="1"/>
    <col min="4" max="4" width="10.7109375" style="12" customWidth="1"/>
    <col min="5" max="5" width="12.7109375" style="16" customWidth="1"/>
    <col min="6" max="6" width="14.7109375" style="12" customWidth="1"/>
    <col min="7" max="7" width="23.140625" style="17" customWidth="1"/>
    <col min="8" max="8" width="11.28125" style="18" customWidth="1"/>
    <col min="9" max="9" width="11.140625" style="18" customWidth="1"/>
    <col min="10" max="12" width="11.421875" style="18" customWidth="1"/>
    <col min="13" max="13" width="13.00390625" style="16" customWidth="1"/>
    <col min="14" max="14" width="14.7109375" style="16" customWidth="1"/>
    <col min="15" max="15" width="12.00390625" style="212" customWidth="1"/>
    <col min="16" max="16" width="13.421875" style="212" customWidth="1"/>
    <col min="17" max="17" width="25.421875" style="213" hidden="1" customWidth="1"/>
    <col min="18" max="18" width="14.00390625" style="213" customWidth="1"/>
    <col min="19" max="19" width="16.28125" style="15" customWidth="1"/>
    <col min="20" max="20" width="58.7109375" style="20" customWidth="1"/>
    <col min="21" max="21" width="16.00390625" style="12" hidden="1" customWidth="1"/>
    <col min="22" max="16384" width="9.140625" style="13" customWidth="1"/>
  </cols>
  <sheetData>
    <row r="1" spans="1:23" s="5" customFormat="1" ht="51" customHeight="1">
      <c r="A1" s="489" t="s">
        <v>289</v>
      </c>
      <c r="B1" s="489"/>
      <c r="C1" s="489"/>
      <c r="D1" s="489"/>
      <c r="E1" s="489"/>
      <c r="F1" s="489"/>
      <c r="G1" s="489"/>
      <c r="H1" s="489"/>
      <c r="I1" s="489"/>
      <c r="J1" s="489"/>
      <c r="K1" s="489"/>
      <c r="L1" s="489"/>
      <c r="M1" s="489"/>
      <c r="N1" s="489"/>
      <c r="O1" s="489"/>
      <c r="P1" s="489"/>
      <c r="Q1" s="489"/>
      <c r="R1" s="489"/>
      <c r="S1" s="489"/>
      <c r="T1" s="489"/>
      <c r="W1" s="6"/>
    </row>
    <row r="2" spans="1:21" s="8" customFormat="1" ht="78.75" customHeight="1">
      <c r="A2" s="490" t="s">
        <v>332</v>
      </c>
      <c r="B2" s="492" t="s">
        <v>386</v>
      </c>
      <c r="C2" s="492" t="s">
        <v>143</v>
      </c>
      <c r="D2" s="490" t="s">
        <v>142</v>
      </c>
      <c r="E2" s="494" t="s">
        <v>387</v>
      </c>
      <c r="F2" s="490" t="s">
        <v>120</v>
      </c>
      <c r="G2" s="500" t="s">
        <v>103</v>
      </c>
      <c r="H2" s="498" t="s">
        <v>156</v>
      </c>
      <c r="I2" s="498" t="s">
        <v>338</v>
      </c>
      <c r="J2" s="498" t="s">
        <v>395</v>
      </c>
      <c r="K2" s="498" t="s">
        <v>102</v>
      </c>
      <c r="L2" s="498" t="s">
        <v>317</v>
      </c>
      <c r="M2" s="506" t="s">
        <v>318</v>
      </c>
      <c r="N2" s="507"/>
      <c r="O2" s="508"/>
      <c r="P2" s="496" t="s">
        <v>155</v>
      </c>
      <c r="Q2" s="504" t="s">
        <v>365</v>
      </c>
      <c r="R2" s="504" t="s">
        <v>152</v>
      </c>
      <c r="S2" s="492" t="s">
        <v>140</v>
      </c>
      <c r="T2" s="502" t="s">
        <v>364</v>
      </c>
      <c r="U2" s="7" t="s">
        <v>389</v>
      </c>
    </row>
    <row r="3" spans="1:21" s="8" customFormat="1" ht="74.25" customHeight="1">
      <c r="A3" s="491"/>
      <c r="B3" s="493"/>
      <c r="C3" s="493"/>
      <c r="D3" s="491"/>
      <c r="E3" s="495"/>
      <c r="F3" s="491"/>
      <c r="G3" s="501"/>
      <c r="H3" s="499"/>
      <c r="I3" s="499"/>
      <c r="J3" s="499"/>
      <c r="K3" s="499"/>
      <c r="L3" s="499"/>
      <c r="M3" s="126" t="s">
        <v>117</v>
      </c>
      <c r="N3" s="126" t="s">
        <v>44</v>
      </c>
      <c r="O3" s="178" t="s">
        <v>316</v>
      </c>
      <c r="P3" s="497"/>
      <c r="Q3" s="505"/>
      <c r="R3" s="505"/>
      <c r="S3" s="493"/>
      <c r="T3" s="503"/>
      <c r="U3" s="9"/>
    </row>
    <row r="4" spans="1:21" s="8" customFormat="1" ht="15.75">
      <c r="A4" s="21">
        <v>1</v>
      </c>
      <c r="B4" s="22">
        <v>2</v>
      </c>
      <c r="C4" s="22">
        <v>3</v>
      </c>
      <c r="D4" s="21">
        <v>4</v>
      </c>
      <c r="E4" s="23">
        <v>5</v>
      </c>
      <c r="F4" s="24">
        <v>6</v>
      </c>
      <c r="G4" s="23">
        <v>7</v>
      </c>
      <c r="H4" s="24">
        <v>8</v>
      </c>
      <c r="I4" s="24">
        <v>9</v>
      </c>
      <c r="J4" s="24">
        <v>10</v>
      </c>
      <c r="K4" s="24">
        <v>11</v>
      </c>
      <c r="L4" s="24">
        <v>12</v>
      </c>
      <c r="M4" s="23">
        <v>13</v>
      </c>
      <c r="N4" s="23">
        <v>14</v>
      </c>
      <c r="O4" s="188">
        <v>15</v>
      </c>
      <c r="P4" s="188">
        <v>16</v>
      </c>
      <c r="Q4" s="188">
        <v>11</v>
      </c>
      <c r="R4" s="188">
        <v>17</v>
      </c>
      <c r="S4" s="22">
        <v>18</v>
      </c>
      <c r="T4" s="25">
        <v>19</v>
      </c>
      <c r="U4" s="9"/>
    </row>
    <row r="5" spans="1:21" s="11" customFormat="1" ht="15.75">
      <c r="A5" s="26">
        <v>1</v>
      </c>
      <c r="B5" s="475" t="s">
        <v>118</v>
      </c>
      <c r="C5" s="475"/>
      <c r="D5" s="475"/>
      <c r="E5" s="475"/>
      <c r="F5" s="475"/>
      <c r="G5" s="475"/>
      <c r="H5" s="475"/>
      <c r="I5" s="475"/>
      <c r="J5" s="475"/>
      <c r="K5" s="475"/>
      <c r="L5" s="475"/>
      <c r="M5" s="475"/>
      <c r="N5" s="475"/>
      <c r="O5" s="475"/>
      <c r="P5" s="475"/>
      <c r="Q5" s="475"/>
      <c r="R5" s="475"/>
      <c r="S5" s="475"/>
      <c r="T5" s="476"/>
      <c r="U5" s="10"/>
    </row>
    <row r="6" spans="1:23" s="36" customFormat="1" ht="126">
      <c r="A6" s="27" t="s">
        <v>15</v>
      </c>
      <c r="B6" s="28" t="s">
        <v>57</v>
      </c>
      <c r="C6" s="29">
        <v>4.3972</v>
      </c>
      <c r="D6" s="30">
        <v>3.82</v>
      </c>
      <c r="E6" s="483">
        <v>62</v>
      </c>
      <c r="F6" s="27" t="s">
        <v>352</v>
      </c>
      <c r="G6" s="32" t="s">
        <v>331</v>
      </c>
      <c r="H6" s="30">
        <v>4.52</v>
      </c>
      <c r="I6" s="30">
        <f>1.59</f>
        <v>1.59</v>
      </c>
      <c r="J6" s="30">
        <v>0</v>
      </c>
      <c r="K6" s="30">
        <v>0</v>
      </c>
      <c r="L6" s="30">
        <v>0</v>
      </c>
      <c r="M6" s="31"/>
      <c r="N6" s="31"/>
      <c r="O6" s="167">
        <f>N6+M6</f>
        <v>0</v>
      </c>
      <c r="P6" s="168">
        <f>(O6+H6+I6+J6)*5%+H6+O6+I6+J6</f>
        <v>6.4155</v>
      </c>
      <c r="Q6" s="189" t="s">
        <v>331</v>
      </c>
      <c r="R6" s="167">
        <f>I6+O6+H6+J6</f>
        <v>6.109999999999999</v>
      </c>
      <c r="S6" s="33" t="s">
        <v>145</v>
      </c>
      <c r="T6" s="34" t="s">
        <v>131</v>
      </c>
      <c r="U6" s="35">
        <v>5.82</v>
      </c>
      <c r="W6" s="36">
        <v>3.82</v>
      </c>
    </row>
    <row r="7" spans="1:23" s="36" customFormat="1" ht="15.75">
      <c r="A7" s="37"/>
      <c r="B7" s="38"/>
      <c r="C7" s="39"/>
      <c r="D7" s="40"/>
      <c r="E7" s="484"/>
      <c r="F7" s="37"/>
      <c r="G7" s="42"/>
      <c r="H7" s="40"/>
      <c r="I7" s="40"/>
      <c r="J7" s="40"/>
      <c r="K7" s="40"/>
      <c r="L7" s="40"/>
      <c r="M7" s="41"/>
      <c r="N7" s="41"/>
      <c r="O7" s="168"/>
      <c r="P7" s="168"/>
      <c r="Q7" s="190"/>
      <c r="R7" s="140"/>
      <c r="S7" s="39"/>
      <c r="T7" s="34" t="s">
        <v>132</v>
      </c>
      <c r="U7" s="43"/>
      <c r="W7" s="36">
        <v>0.23</v>
      </c>
    </row>
    <row r="8" spans="1:23" s="36" customFormat="1" ht="15.75">
      <c r="A8" s="37"/>
      <c r="B8" s="38"/>
      <c r="C8" s="39"/>
      <c r="D8" s="40"/>
      <c r="E8" s="484"/>
      <c r="F8" s="37"/>
      <c r="G8" s="42"/>
      <c r="H8" s="40"/>
      <c r="I8" s="40"/>
      <c r="J8" s="40"/>
      <c r="K8" s="40"/>
      <c r="L8" s="40"/>
      <c r="M8" s="41"/>
      <c r="N8" s="41"/>
      <c r="O8" s="168"/>
      <c r="P8" s="168"/>
      <c r="Q8" s="190"/>
      <c r="R8" s="140"/>
      <c r="S8" s="39"/>
      <c r="T8" s="34" t="s">
        <v>133</v>
      </c>
      <c r="U8" s="43"/>
      <c r="W8" s="36">
        <v>0.9</v>
      </c>
    </row>
    <row r="9" spans="1:23" s="36" customFormat="1" ht="15.75">
      <c r="A9" s="37"/>
      <c r="B9" s="38"/>
      <c r="C9" s="39"/>
      <c r="D9" s="40"/>
      <c r="E9" s="484"/>
      <c r="F9" s="37"/>
      <c r="G9" s="42"/>
      <c r="H9" s="40"/>
      <c r="I9" s="40"/>
      <c r="J9" s="40"/>
      <c r="K9" s="40"/>
      <c r="L9" s="40"/>
      <c r="M9" s="41"/>
      <c r="N9" s="41"/>
      <c r="O9" s="168"/>
      <c r="P9" s="168"/>
      <c r="Q9" s="190"/>
      <c r="R9" s="140"/>
      <c r="S9" s="39"/>
      <c r="T9" s="34" t="s">
        <v>134</v>
      </c>
      <c r="U9" s="43"/>
      <c r="W9" s="36">
        <v>0.39</v>
      </c>
    </row>
    <row r="10" spans="1:23" s="36" customFormat="1" ht="15.75">
      <c r="A10" s="37"/>
      <c r="B10" s="38"/>
      <c r="C10" s="39"/>
      <c r="D10" s="40"/>
      <c r="E10" s="484"/>
      <c r="F10" s="37"/>
      <c r="G10" s="42"/>
      <c r="H10" s="44"/>
      <c r="I10" s="44"/>
      <c r="J10" s="44"/>
      <c r="K10" s="44"/>
      <c r="L10" s="44"/>
      <c r="M10" s="191"/>
      <c r="N10" s="191"/>
      <c r="O10" s="192"/>
      <c r="P10" s="192"/>
      <c r="Q10" s="190"/>
      <c r="R10" s="140"/>
      <c r="S10" s="39"/>
      <c r="T10" s="34" t="s">
        <v>135</v>
      </c>
      <c r="U10" s="45"/>
      <c r="W10" s="36">
        <v>0.44</v>
      </c>
    </row>
    <row r="11" spans="1:21" s="36" customFormat="1" ht="15.75">
      <c r="A11" s="37"/>
      <c r="B11" s="38"/>
      <c r="C11" s="39"/>
      <c r="D11" s="40"/>
      <c r="E11" s="484"/>
      <c r="F11" s="46"/>
      <c r="G11" s="47"/>
      <c r="H11" s="44"/>
      <c r="I11" s="44"/>
      <c r="J11" s="44"/>
      <c r="K11" s="44"/>
      <c r="L11" s="44"/>
      <c r="M11" s="191"/>
      <c r="N11" s="191"/>
      <c r="O11" s="168"/>
      <c r="P11" s="193"/>
      <c r="Q11" s="194"/>
      <c r="R11" s="195"/>
      <c r="S11" s="39"/>
      <c r="T11" s="34" t="s">
        <v>136</v>
      </c>
      <c r="U11" s="43"/>
    </row>
    <row r="12" spans="1:21" s="36" customFormat="1" ht="15.75">
      <c r="A12" s="37"/>
      <c r="B12" s="38"/>
      <c r="C12" s="39"/>
      <c r="D12" s="48"/>
      <c r="E12" s="484"/>
      <c r="F12" s="37"/>
      <c r="G12" s="42"/>
      <c r="H12" s="44"/>
      <c r="I12" s="44"/>
      <c r="J12" s="44"/>
      <c r="K12" s="44"/>
      <c r="L12" s="44"/>
      <c r="M12" s="191"/>
      <c r="N12" s="191"/>
      <c r="O12" s="168"/>
      <c r="P12" s="168"/>
      <c r="Q12" s="190"/>
      <c r="R12" s="140"/>
      <c r="S12" s="39"/>
      <c r="T12" s="34" t="s">
        <v>137</v>
      </c>
      <c r="U12" s="45"/>
    </row>
    <row r="13" spans="1:21" s="50" customFormat="1" ht="15.75">
      <c r="A13" s="37"/>
      <c r="B13" s="486" t="s">
        <v>336</v>
      </c>
      <c r="C13" s="39"/>
      <c r="D13" s="40"/>
      <c r="E13" s="484"/>
      <c r="F13" s="37"/>
      <c r="G13" s="42"/>
      <c r="H13" s="40"/>
      <c r="I13" s="40"/>
      <c r="J13" s="40"/>
      <c r="K13" s="40"/>
      <c r="L13" s="40"/>
      <c r="M13" s="41"/>
      <c r="N13" s="41"/>
      <c r="O13" s="168"/>
      <c r="P13" s="168"/>
      <c r="Q13" s="190"/>
      <c r="R13" s="140"/>
      <c r="S13" s="39"/>
      <c r="T13" s="34" t="s">
        <v>138</v>
      </c>
      <c r="U13" s="49"/>
    </row>
    <row r="14" spans="1:21" s="50" customFormat="1" ht="15.75">
      <c r="A14" s="37"/>
      <c r="B14" s="486"/>
      <c r="C14" s="39"/>
      <c r="D14" s="40"/>
      <c r="E14" s="484"/>
      <c r="F14" s="37"/>
      <c r="G14" s="42"/>
      <c r="H14" s="40"/>
      <c r="I14" s="40"/>
      <c r="J14" s="40"/>
      <c r="K14" s="40"/>
      <c r="L14" s="40"/>
      <c r="M14" s="41"/>
      <c r="N14" s="41"/>
      <c r="O14" s="168"/>
      <c r="P14" s="168"/>
      <c r="Q14" s="190"/>
      <c r="R14" s="140"/>
      <c r="S14" s="39"/>
      <c r="T14" s="34" t="s">
        <v>139</v>
      </c>
      <c r="U14" s="49"/>
    </row>
    <row r="15" spans="1:21" s="50" customFormat="1" ht="15.75">
      <c r="A15" s="51"/>
      <c r="B15" s="487"/>
      <c r="C15" s="39"/>
      <c r="D15" s="40"/>
      <c r="E15" s="484"/>
      <c r="F15" s="37"/>
      <c r="G15" s="42"/>
      <c r="H15" s="40"/>
      <c r="I15" s="40"/>
      <c r="J15" s="40"/>
      <c r="K15" s="40"/>
      <c r="L15" s="40"/>
      <c r="M15" s="41"/>
      <c r="N15" s="41"/>
      <c r="O15" s="168"/>
      <c r="P15" s="168"/>
      <c r="Q15" s="190"/>
      <c r="R15" s="140"/>
      <c r="S15" s="39"/>
      <c r="T15" s="52" t="s">
        <v>56</v>
      </c>
      <c r="U15" s="49"/>
    </row>
    <row r="16" spans="1:21" s="50" customFormat="1" ht="94.5">
      <c r="A16" s="27" t="s">
        <v>16</v>
      </c>
      <c r="B16" s="53" t="s">
        <v>58</v>
      </c>
      <c r="C16" s="54"/>
      <c r="D16" s="55">
        <v>0.23</v>
      </c>
      <c r="E16" s="484"/>
      <c r="F16" s="57" t="s">
        <v>121</v>
      </c>
      <c r="G16" s="58" t="s">
        <v>331</v>
      </c>
      <c r="H16" s="55">
        <v>0.2</v>
      </c>
      <c r="I16" s="55">
        <v>0.02</v>
      </c>
      <c r="J16" s="55">
        <v>0</v>
      </c>
      <c r="K16" s="55">
        <v>0</v>
      </c>
      <c r="L16" s="55">
        <v>0</v>
      </c>
      <c r="M16" s="56">
        <v>0</v>
      </c>
      <c r="N16" s="56"/>
      <c r="O16" s="163">
        <f>N16+M16</f>
        <v>0</v>
      </c>
      <c r="P16" s="168">
        <f>(O16+H16+I16+J16)*5%+H16+O16+I16+J16</f>
        <v>0.231</v>
      </c>
      <c r="Q16" s="196" t="s">
        <v>331</v>
      </c>
      <c r="R16" s="167">
        <f>I16+O16+H16+J16</f>
        <v>0.22</v>
      </c>
      <c r="S16" s="60" t="s">
        <v>146</v>
      </c>
      <c r="T16" s="61" t="s">
        <v>59</v>
      </c>
      <c r="U16" s="62">
        <v>0.29</v>
      </c>
    </row>
    <row r="17" spans="1:21" s="67" customFormat="1" ht="94.5">
      <c r="A17" s="27" t="s">
        <v>17</v>
      </c>
      <c r="B17" s="53" t="s">
        <v>60</v>
      </c>
      <c r="C17" s="29">
        <v>26.6783</v>
      </c>
      <c r="D17" s="55">
        <v>30.47</v>
      </c>
      <c r="E17" s="484"/>
      <c r="F17" s="63" t="s">
        <v>122</v>
      </c>
      <c r="G17" s="64" t="s">
        <v>157</v>
      </c>
      <c r="H17" s="40">
        <v>19.48</v>
      </c>
      <c r="I17" s="40">
        <f>2.55</f>
        <v>2.55</v>
      </c>
      <c r="J17" s="40">
        <v>0</v>
      </c>
      <c r="K17" s="40">
        <v>0</v>
      </c>
      <c r="L17" s="40">
        <v>0</v>
      </c>
      <c r="M17" s="56">
        <v>0</v>
      </c>
      <c r="N17" s="41"/>
      <c r="O17" s="163">
        <f>N17+M17</f>
        <v>0</v>
      </c>
      <c r="P17" s="167">
        <f>(O17+H17+I17)*5%+H17+O17+I17</f>
        <v>23.131500000000003</v>
      </c>
      <c r="Q17" s="190" t="s">
        <v>329</v>
      </c>
      <c r="R17" s="167">
        <f>I17+O17+H17+J17</f>
        <v>22.03</v>
      </c>
      <c r="S17" s="65">
        <f>R17/D17</f>
        <v>0.7230062356416148</v>
      </c>
      <c r="T17" s="66" t="s">
        <v>61</v>
      </c>
      <c r="U17" s="62">
        <v>20.86</v>
      </c>
    </row>
    <row r="18" spans="1:23" s="67" customFormat="1" ht="157.5">
      <c r="A18" s="68" t="s">
        <v>18</v>
      </c>
      <c r="B18" s="69" t="s">
        <v>62</v>
      </c>
      <c r="C18" s="70"/>
      <c r="D18" s="27">
        <v>4.85</v>
      </c>
      <c r="E18" s="484"/>
      <c r="F18" s="71" t="s">
        <v>327</v>
      </c>
      <c r="G18" s="3" t="s">
        <v>63</v>
      </c>
      <c r="H18" s="27">
        <v>0</v>
      </c>
      <c r="I18" s="27">
        <v>0.94</v>
      </c>
      <c r="J18" s="27">
        <v>1.28</v>
      </c>
      <c r="K18" s="27">
        <v>0</v>
      </c>
      <c r="L18" s="27">
        <v>0</v>
      </c>
      <c r="M18" s="32">
        <v>0</v>
      </c>
      <c r="N18" s="32">
        <v>0.12</v>
      </c>
      <c r="O18" s="138">
        <f>N18+M18</f>
        <v>0.12</v>
      </c>
      <c r="P18" s="168">
        <f>(O18+H18+I18+J18+K18)*5%+H18+O18+I18+J18+K18</f>
        <v>2.457</v>
      </c>
      <c r="Q18" s="138" t="s">
        <v>379</v>
      </c>
      <c r="R18" s="167">
        <f>I18+O18+H18+J18</f>
        <v>2.34</v>
      </c>
      <c r="S18" s="72">
        <v>0.367</v>
      </c>
      <c r="T18" s="73" t="s">
        <v>64</v>
      </c>
      <c r="U18" s="62"/>
      <c r="W18" s="36"/>
    </row>
    <row r="19" spans="1:21" s="67" customFormat="1" ht="94.5">
      <c r="A19" s="27"/>
      <c r="B19" s="74"/>
      <c r="C19" s="75"/>
      <c r="D19" s="74"/>
      <c r="E19" s="484"/>
      <c r="F19" s="74"/>
      <c r="G19" s="76"/>
      <c r="H19" s="27"/>
      <c r="I19" s="27"/>
      <c r="J19" s="27"/>
      <c r="K19" s="27"/>
      <c r="L19" s="27"/>
      <c r="M19" s="32">
        <v>0</v>
      </c>
      <c r="N19" s="32"/>
      <c r="O19" s="189"/>
      <c r="P19" s="189"/>
      <c r="Q19" s="189"/>
      <c r="R19" s="189"/>
      <c r="S19" s="74"/>
      <c r="T19" s="73" t="s">
        <v>163</v>
      </c>
      <c r="U19" s="62"/>
    </row>
    <row r="20" spans="1:21" s="67" customFormat="1" ht="94.5">
      <c r="A20" s="37"/>
      <c r="B20" s="75"/>
      <c r="C20" s="75"/>
      <c r="D20" s="75"/>
      <c r="E20" s="77"/>
      <c r="F20" s="75"/>
      <c r="G20" s="77"/>
      <c r="H20" s="37"/>
      <c r="I20" s="37"/>
      <c r="J20" s="37"/>
      <c r="K20" s="37"/>
      <c r="L20" s="37"/>
      <c r="M20" s="42"/>
      <c r="N20" s="42"/>
      <c r="O20" s="172"/>
      <c r="P20" s="172"/>
      <c r="Q20" s="140" t="s">
        <v>380</v>
      </c>
      <c r="R20" s="197"/>
      <c r="S20" s="78"/>
      <c r="T20" s="79" t="s">
        <v>164</v>
      </c>
      <c r="U20" s="62"/>
    </row>
    <row r="21" spans="1:21" s="67" customFormat="1" ht="31.5">
      <c r="A21" s="37"/>
      <c r="B21" s="70"/>
      <c r="C21" s="80"/>
      <c r="D21" s="80"/>
      <c r="E21" s="81"/>
      <c r="F21" s="82"/>
      <c r="G21" s="83"/>
      <c r="H21" s="37"/>
      <c r="I21" s="37"/>
      <c r="J21" s="37"/>
      <c r="K21" s="37"/>
      <c r="L21" s="37"/>
      <c r="M21" s="42"/>
      <c r="N21" s="42"/>
      <c r="O21" s="172"/>
      <c r="P21" s="172"/>
      <c r="Q21" s="140" t="s">
        <v>381</v>
      </c>
      <c r="R21" s="140"/>
      <c r="S21" s="78"/>
      <c r="T21" s="84" t="s">
        <v>165</v>
      </c>
      <c r="U21" s="62"/>
    </row>
    <row r="22" spans="1:21" s="67" customFormat="1" ht="94.5">
      <c r="A22" s="37"/>
      <c r="B22" s="85"/>
      <c r="C22" s="39"/>
      <c r="D22" s="40"/>
      <c r="E22" s="41"/>
      <c r="F22" s="82"/>
      <c r="G22" s="83"/>
      <c r="H22" s="40"/>
      <c r="I22" s="40"/>
      <c r="J22" s="40"/>
      <c r="K22" s="40"/>
      <c r="L22" s="40"/>
      <c r="M22" s="41"/>
      <c r="N22" s="41"/>
      <c r="O22" s="168"/>
      <c r="P22" s="168"/>
      <c r="Q22" s="140" t="s">
        <v>381</v>
      </c>
      <c r="R22" s="140"/>
      <c r="S22" s="78"/>
      <c r="T22" s="86" t="s">
        <v>166</v>
      </c>
      <c r="U22" s="62"/>
    </row>
    <row r="23" spans="1:21" s="67" customFormat="1" ht="94.5">
      <c r="A23" s="37"/>
      <c r="B23" s="85"/>
      <c r="C23" s="39"/>
      <c r="D23" s="40"/>
      <c r="E23" s="41"/>
      <c r="F23" s="82"/>
      <c r="G23" s="83"/>
      <c r="H23" s="40"/>
      <c r="I23" s="40"/>
      <c r="J23" s="40"/>
      <c r="K23" s="40"/>
      <c r="L23" s="40"/>
      <c r="M23" s="41"/>
      <c r="N23" s="41"/>
      <c r="O23" s="168"/>
      <c r="P23" s="168"/>
      <c r="Q23" s="140" t="s">
        <v>381</v>
      </c>
      <c r="R23" s="140"/>
      <c r="S23" s="78"/>
      <c r="T23" s="73" t="s">
        <v>168</v>
      </c>
      <c r="U23" s="62"/>
    </row>
    <row r="24" spans="1:21" s="67" customFormat="1" ht="94.5">
      <c r="A24" s="37"/>
      <c r="B24" s="85"/>
      <c r="C24" s="39"/>
      <c r="D24" s="40"/>
      <c r="E24" s="41"/>
      <c r="F24" s="87"/>
      <c r="G24" s="88"/>
      <c r="H24" s="40"/>
      <c r="I24" s="40"/>
      <c r="J24" s="40"/>
      <c r="K24" s="40"/>
      <c r="L24" s="40"/>
      <c r="M24" s="41"/>
      <c r="N24" s="41"/>
      <c r="O24" s="168"/>
      <c r="P24" s="168"/>
      <c r="Q24" s="198">
        <v>40224</v>
      </c>
      <c r="R24" s="198"/>
      <c r="S24" s="89"/>
      <c r="T24" s="79" t="s">
        <v>169</v>
      </c>
      <c r="U24" s="62"/>
    </row>
    <row r="25" spans="1:21" s="67" customFormat="1" ht="63">
      <c r="A25" s="37"/>
      <c r="B25" s="85"/>
      <c r="C25" s="39"/>
      <c r="D25" s="40"/>
      <c r="E25" s="41"/>
      <c r="F25" s="82"/>
      <c r="G25" s="83"/>
      <c r="H25" s="40"/>
      <c r="I25" s="40"/>
      <c r="J25" s="40"/>
      <c r="K25" s="40"/>
      <c r="L25" s="40"/>
      <c r="M25" s="41"/>
      <c r="N25" s="41"/>
      <c r="O25" s="168"/>
      <c r="P25" s="168"/>
      <c r="Q25" s="140" t="s">
        <v>382</v>
      </c>
      <c r="R25" s="140"/>
      <c r="S25" s="78"/>
      <c r="T25" s="84" t="s">
        <v>170</v>
      </c>
      <c r="U25" s="62"/>
    </row>
    <row r="26" spans="1:21" s="67" customFormat="1" ht="31.5">
      <c r="A26" s="37"/>
      <c r="B26" s="85"/>
      <c r="C26" s="39"/>
      <c r="D26" s="40"/>
      <c r="E26" s="41"/>
      <c r="F26" s="87"/>
      <c r="G26" s="88"/>
      <c r="H26" s="40"/>
      <c r="I26" s="40"/>
      <c r="J26" s="40"/>
      <c r="K26" s="40"/>
      <c r="L26" s="40"/>
      <c r="M26" s="41"/>
      <c r="N26" s="41"/>
      <c r="O26" s="168"/>
      <c r="P26" s="168"/>
      <c r="Q26" s="198">
        <v>40224</v>
      </c>
      <c r="R26" s="198"/>
      <c r="S26" s="89"/>
      <c r="T26" s="86" t="s">
        <v>305</v>
      </c>
      <c r="U26" s="62"/>
    </row>
    <row r="27" spans="1:21" s="67" customFormat="1" ht="15.75">
      <c r="A27" s="51"/>
      <c r="B27" s="90"/>
      <c r="C27" s="54"/>
      <c r="D27" s="91"/>
      <c r="E27" s="484"/>
      <c r="F27" s="93"/>
      <c r="G27" s="94"/>
      <c r="H27" s="91"/>
      <c r="I27" s="91"/>
      <c r="J27" s="91"/>
      <c r="K27" s="91"/>
      <c r="L27" s="91"/>
      <c r="M27" s="92"/>
      <c r="N27" s="92"/>
      <c r="O27" s="174"/>
      <c r="P27" s="174"/>
      <c r="Q27" s="141" t="s">
        <v>328</v>
      </c>
      <c r="R27" s="141"/>
      <c r="S27" s="95"/>
      <c r="T27" s="86" t="s">
        <v>304</v>
      </c>
      <c r="U27" s="62"/>
    </row>
    <row r="28" spans="1:21" s="67" customFormat="1" ht="15.75">
      <c r="A28" s="37"/>
      <c r="B28" s="85"/>
      <c r="C28" s="39"/>
      <c r="D28" s="40"/>
      <c r="E28" s="484"/>
      <c r="F28" s="82"/>
      <c r="G28" s="83"/>
      <c r="H28" s="40"/>
      <c r="I28" s="40"/>
      <c r="J28" s="40"/>
      <c r="K28" s="40"/>
      <c r="L28" s="40"/>
      <c r="M28" s="41"/>
      <c r="N28" s="41"/>
      <c r="O28" s="168"/>
      <c r="P28" s="168"/>
      <c r="Q28" s="140"/>
      <c r="R28" s="140"/>
      <c r="S28" s="78"/>
      <c r="T28" s="84" t="s">
        <v>337</v>
      </c>
      <c r="U28" s="62"/>
    </row>
    <row r="29" spans="1:21" s="67" customFormat="1" ht="157.5">
      <c r="A29" s="37" t="s">
        <v>315</v>
      </c>
      <c r="B29" s="70" t="s">
        <v>399</v>
      </c>
      <c r="C29" s="70"/>
      <c r="D29" s="37">
        <v>4.42</v>
      </c>
      <c r="E29" s="484"/>
      <c r="F29" s="82" t="s">
        <v>327</v>
      </c>
      <c r="G29" s="4" t="s">
        <v>400</v>
      </c>
      <c r="H29" s="37">
        <v>0</v>
      </c>
      <c r="I29" s="37">
        <v>1.55</v>
      </c>
      <c r="J29" s="37">
        <v>0.59</v>
      </c>
      <c r="K29" s="37">
        <v>0</v>
      </c>
      <c r="L29" s="37">
        <v>0</v>
      </c>
      <c r="M29" s="42">
        <v>0</v>
      </c>
      <c r="N29" s="42"/>
      <c r="O29" s="140">
        <f>N29+M29</f>
        <v>0</v>
      </c>
      <c r="P29" s="168">
        <f>(O29+H29+I29+J29+K29)*5%+H29+O29+I29+J29+K29</f>
        <v>2.247</v>
      </c>
      <c r="Q29" s="140" t="s">
        <v>380</v>
      </c>
      <c r="R29" s="167">
        <f>I29+O29+H29+J29</f>
        <v>2.14</v>
      </c>
      <c r="S29" s="96">
        <v>0.4841</v>
      </c>
      <c r="T29" s="76" t="s">
        <v>51</v>
      </c>
      <c r="U29" s="62"/>
    </row>
    <row r="30" spans="1:21" s="67" customFormat="1" ht="31.5">
      <c r="A30" s="37"/>
      <c r="B30" s="85"/>
      <c r="C30" s="39"/>
      <c r="D30" s="40"/>
      <c r="E30" s="41"/>
      <c r="F30" s="82"/>
      <c r="G30" s="83"/>
      <c r="H30" s="40"/>
      <c r="I30" s="40"/>
      <c r="J30" s="40"/>
      <c r="K30" s="40"/>
      <c r="L30" s="40"/>
      <c r="M30" s="41"/>
      <c r="N30" s="41"/>
      <c r="O30" s="168"/>
      <c r="P30" s="168"/>
      <c r="Q30" s="140" t="s">
        <v>383</v>
      </c>
      <c r="R30" s="140"/>
      <c r="S30" s="78"/>
      <c r="T30" s="73" t="s">
        <v>401</v>
      </c>
      <c r="U30" s="62"/>
    </row>
    <row r="31" spans="1:21" s="67" customFormat="1" ht="94.5">
      <c r="A31" s="37"/>
      <c r="B31" s="85"/>
      <c r="C31" s="39"/>
      <c r="D31" s="40"/>
      <c r="E31" s="41"/>
      <c r="F31" s="82"/>
      <c r="G31" s="83"/>
      <c r="H31" s="40"/>
      <c r="I31" s="40"/>
      <c r="J31" s="40"/>
      <c r="K31" s="40"/>
      <c r="L31" s="40"/>
      <c r="M31" s="41"/>
      <c r="N31" s="41"/>
      <c r="O31" s="168"/>
      <c r="P31" s="168"/>
      <c r="Q31" s="140" t="s">
        <v>383</v>
      </c>
      <c r="R31" s="140"/>
      <c r="S31" s="78"/>
      <c r="T31" s="86" t="s">
        <v>358</v>
      </c>
      <c r="U31" s="62"/>
    </row>
    <row r="32" spans="1:21" s="67" customFormat="1" ht="94.5">
      <c r="A32" s="37"/>
      <c r="B32" s="85"/>
      <c r="C32" s="39"/>
      <c r="D32" s="40"/>
      <c r="E32" s="41"/>
      <c r="F32" s="82"/>
      <c r="G32" s="83"/>
      <c r="H32" s="40"/>
      <c r="I32" s="40"/>
      <c r="J32" s="40"/>
      <c r="K32" s="40"/>
      <c r="L32" s="40"/>
      <c r="M32" s="41"/>
      <c r="N32" s="41"/>
      <c r="O32" s="168"/>
      <c r="P32" s="168"/>
      <c r="Q32" s="140" t="s">
        <v>383</v>
      </c>
      <c r="R32" s="140"/>
      <c r="S32" s="78"/>
      <c r="T32" s="86" t="s">
        <v>359</v>
      </c>
      <c r="U32" s="62"/>
    </row>
    <row r="33" spans="1:21" s="67" customFormat="1" ht="94.5">
      <c r="A33" s="37"/>
      <c r="B33" s="85"/>
      <c r="C33" s="39"/>
      <c r="D33" s="40"/>
      <c r="E33" s="41"/>
      <c r="F33" s="82"/>
      <c r="G33" s="83"/>
      <c r="H33" s="40"/>
      <c r="I33" s="40"/>
      <c r="J33" s="40"/>
      <c r="K33" s="40"/>
      <c r="L33" s="40"/>
      <c r="M33" s="41"/>
      <c r="N33" s="41"/>
      <c r="O33" s="168"/>
      <c r="P33" s="168"/>
      <c r="Q33" s="140" t="s">
        <v>383</v>
      </c>
      <c r="R33" s="140"/>
      <c r="S33" s="78"/>
      <c r="T33" s="86" t="s">
        <v>360</v>
      </c>
      <c r="U33" s="62"/>
    </row>
    <row r="34" spans="1:21" s="67" customFormat="1" ht="31.5">
      <c r="A34" s="37"/>
      <c r="B34" s="85"/>
      <c r="C34" s="39"/>
      <c r="D34" s="40"/>
      <c r="E34" s="41"/>
      <c r="F34" s="82"/>
      <c r="G34" s="83"/>
      <c r="H34" s="40"/>
      <c r="I34" s="40"/>
      <c r="J34" s="40"/>
      <c r="K34" s="40"/>
      <c r="L34" s="40"/>
      <c r="M34" s="41"/>
      <c r="N34" s="41"/>
      <c r="O34" s="168"/>
      <c r="P34" s="168"/>
      <c r="Q34" s="140" t="s">
        <v>383</v>
      </c>
      <c r="R34" s="140"/>
      <c r="S34" s="78"/>
      <c r="T34" s="86" t="s">
        <v>361</v>
      </c>
      <c r="U34" s="62"/>
    </row>
    <row r="35" spans="1:21" s="67" customFormat="1" ht="31.5">
      <c r="A35" s="37"/>
      <c r="B35" s="85"/>
      <c r="C35" s="39"/>
      <c r="D35" s="40"/>
      <c r="E35" s="41"/>
      <c r="F35" s="82"/>
      <c r="G35" s="83"/>
      <c r="H35" s="40"/>
      <c r="I35" s="40"/>
      <c r="J35" s="40"/>
      <c r="K35" s="40"/>
      <c r="L35" s="40"/>
      <c r="M35" s="41"/>
      <c r="N35" s="41"/>
      <c r="O35" s="168"/>
      <c r="P35" s="168"/>
      <c r="Q35" s="140" t="s">
        <v>383</v>
      </c>
      <c r="R35" s="140"/>
      <c r="S35" s="78"/>
      <c r="T35" s="73" t="s">
        <v>294</v>
      </c>
      <c r="U35" s="62"/>
    </row>
    <row r="36" spans="1:21" s="67" customFormat="1" ht="78.75">
      <c r="A36" s="37"/>
      <c r="B36" s="85"/>
      <c r="C36" s="39"/>
      <c r="D36" s="40"/>
      <c r="E36" s="484"/>
      <c r="F36" s="82"/>
      <c r="G36" s="83"/>
      <c r="H36" s="40"/>
      <c r="I36" s="40"/>
      <c r="J36" s="40"/>
      <c r="K36" s="40"/>
      <c r="L36" s="40"/>
      <c r="M36" s="41"/>
      <c r="N36" s="41"/>
      <c r="O36" s="168"/>
      <c r="P36" s="168"/>
      <c r="Q36" s="140" t="s">
        <v>383</v>
      </c>
      <c r="R36" s="140"/>
      <c r="S36" s="78"/>
      <c r="T36" s="79" t="s">
        <v>402</v>
      </c>
      <c r="U36" s="62"/>
    </row>
    <row r="37" spans="1:21" s="232" customFormat="1" ht="183" customHeight="1">
      <c r="A37" s="21" t="s">
        <v>362</v>
      </c>
      <c r="B37" s="123" t="s">
        <v>52</v>
      </c>
      <c r="C37" s="22">
        <v>3.85</v>
      </c>
      <c r="D37" s="124">
        <v>5.37</v>
      </c>
      <c r="E37" s="484"/>
      <c r="F37" s="229" t="s">
        <v>313</v>
      </c>
      <c r="G37" s="64" t="s">
        <v>314</v>
      </c>
      <c r="H37" s="124">
        <v>0</v>
      </c>
      <c r="I37" s="124">
        <v>0</v>
      </c>
      <c r="J37" s="124">
        <v>0</v>
      </c>
      <c r="K37" s="124">
        <v>0.4</v>
      </c>
      <c r="L37" s="124">
        <v>1.51</v>
      </c>
      <c r="M37" s="126">
        <v>1.79</v>
      </c>
      <c r="N37" s="126">
        <v>0.74</v>
      </c>
      <c r="O37" s="175">
        <f>M37+N37</f>
        <v>2.5300000000000002</v>
      </c>
      <c r="P37" s="171">
        <v>4.24</v>
      </c>
      <c r="Q37" s="178"/>
      <c r="R37" s="178">
        <v>4.04</v>
      </c>
      <c r="S37" s="230">
        <v>0.9</v>
      </c>
      <c r="T37" s="225" t="s">
        <v>201</v>
      </c>
      <c r="U37" s="231"/>
    </row>
    <row r="38" spans="1:21" s="232" customFormat="1" ht="149.25" customHeight="1">
      <c r="A38" s="217" t="s">
        <v>363</v>
      </c>
      <c r="B38" s="233" t="s">
        <v>53</v>
      </c>
      <c r="C38" s="218">
        <v>2.25</v>
      </c>
      <c r="D38" s="221">
        <v>2.92</v>
      </c>
      <c r="E38" s="485"/>
      <c r="F38" s="234" t="s">
        <v>309</v>
      </c>
      <c r="G38" s="235" t="s">
        <v>310</v>
      </c>
      <c r="H38" s="124">
        <v>0</v>
      </c>
      <c r="I38" s="124">
        <v>0</v>
      </c>
      <c r="J38" s="124">
        <v>0</v>
      </c>
      <c r="K38" s="124">
        <v>0.4</v>
      </c>
      <c r="L38" s="124">
        <v>1.58</v>
      </c>
      <c r="M38" s="126">
        <v>0.12</v>
      </c>
      <c r="N38" s="126">
        <v>0</v>
      </c>
      <c r="O38" s="175">
        <f>M38+N38</f>
        <v>0.12</v>
      </c>
      <c r="P38" s="171">
        <v>2.1</v>
      </c>
      <c r="Q38" s="178"/>
      <c r="R38" s="178">
        <v>2.28</v>
      </c>
      <c r="S38" s="230">
        <v>0.95</v>
      </c>
      <c r="T38" s="225"/>
      <c r="U38" s="231"/>
    </row>
    <row r="39" spans="1:21" s="104" customFormat="1" ht="142.5" thickBot="1">
      <c r="A39" s="51" t="s">
        <v>19</v>
      </c>
      <c r="B39" s="90" t="s">
        <v>295</v>
      </c>
      <c r="C39" s="54">
        <v>4.2986</v>
      </c>
      <c r="D39" s="91">
        <v>4.3</v>
      </c>
      <c r="E39" s="92"/>
      <c r="F39" s="99" t="s">
        <v>123</v>
      </c>
      <c r="G39" s="100"/>
      <c r="H39" s="91">
        <v>1.53</v>
      </c>
      <c r="I39" s="91">
        <v>0.66</v>
      </c>
      <c r="J39" s="91">
        <v>0</v>
      </c>
      <c r="K39" s="91">
        <v>0</v>
      </c>
      <c r="L39" s="91">
        <v>0</v>
      </c>
      <c r="M39" s="92">
        <v>0</v>
      </c>
      <c r="N39" s="92"/>
      <c r="O39" s="174">
        <f>M39+N39</f>
        <v>0</v>
      </c>
      <c r="P39" s="168">
        <f>(O39+H39+I39+J39+K39)*5%+H39+O39+I39+J39+K39</f>
        <v>2.2995</v>
      </c>
      <c r="Q39" s="199" t="s">
        <v>149</v>
      </c>
      <c r="R39" s="167">
        <f>I39+O39+H39+J39+K39</f>
        <v>2.19</v>
      </c>
      <c r="S39" s="101">
        <v>0.7</v>
      </c>
      <c r="T39" s="102"/>
      <c r="U39" s="103">
        <v>1.61</v>
      </c>
    </row>
    <row r="40" spans="1:21" s="108" customFormat="1" ht="173.25">
      <c r="A40" s="51" t="s">
        <v>20</v>
      </c>
      <c r="B40" s="85" t="s">
        <v>296</v>
      </c>
      <c r="C40" s="39"/>
      <c r="D40" s="40">
        <v>0.9</v>
      </c>
      <c r="E40" s="41"/>
      <c r="F40" s="51" t="s">
        <v>124</v>
      </c>
      <c r="G40" s="105"/>
      <c r="H40" s="40">
        <v>1.08</v>
      </c>
      <c r="I40" s="40">
        <v>0.11</v>
      </c>
      <c r="J40" s="40">
        <v>0</v>
      </c>
      <c r="K40" s="40">
        <v>0</v>
      </c>
      <c r="L40" s="40">
        <v>0</v>
      </c>
      <c r="M40" s="41">
        <v>0</v>
      </c>
      <c r="N40" s="41"/>
      <c r="O40" s="168">
        <f>M40+N40</f>
        <v>0</v>
      </c>
      <c r="P40" s="168">
        <f>(O40+H40+I40+J40+K40)*5%+H40+O40+I40+J40+K40</f>
        <v>1.2495000000000003</v>
      </c>
      <c r="Q40" s="200" t="s">
        <v>148</v>
      </c>
      <c r="R40" s="167">
        <f>I40+O40+H40+J40+K40</f>
        <v>1.1900000000000002</v>
      </c>
      <c r="S40" s="101" t="s">
        <v>355</v>
      </c>
      <c r="T40" s="106" t="s">
        <v>37</v>
      </c>
      <c r="U40" s="107">
        <v>1.13</v>
      </c>
    </row>
    <row r="41" spans="1:21" s="228" customFormat="1" ht="144" customHeight="1">
      <c r="A41" s="216" t="s">
        <v>21</v>
      </c>
      <c r="B41" s="223" t="s">
        <v>50</v>
      </c>
      <c r="C41" s="224"/>
      <c r="D41" s="224"/>
      <c r="E41" s="225"/>
      <c r="F41" s="216"/>
      <c r="G41" s="222"/>
      <c r="H41" s="216"/>
      <c r="I41" s="216"/>
      <c r="J41" s="216"/>
      <c r="K41" s="216"/>
      <c r="L41" s="216"/>
      <c r="M41" s="219"/>
      <c r="N41" s="222"/>
      <c r="O41" s="205"/>
      <c r="P41" s="205"/>
      <c r="Q41" s="205"/>
      <c r="R41" s="220"/>
      <c r="S41" s="224"/>
      <c r="T41" s="226" t="s">
        <v>200</v>
      </c>
      <c r="U41" s="227"/>
    </row>
    <row r="42" spans="1:21" s="50" customFormat="1" ht="47.25">
      <c r="A42" s="37"/>
      <c r="B42" s="111" t="s">
        <v>119</v>
      </c>
      <c r="C42" s="39">
        <v>9.8096</v>
      </c>
      <c r="D42" s="40">
        <v>5.43</v>
      </c>
      <c r="E42" s="41"/>
      <c r="F42" s="112" t="s">
        <v>311</v>
      </c>
      <c r="G42" s="113" t="s">
        <v>312</v>
      </c>
      <c r="H42" s="40">
        <v>0</v>
      </c>
      <c r="I42" s="40">
        <v>0</v>
      </c>
      <c r="J42" s="40">
        <v>5.65</v>
      </c>
      <c r="K42" s="40">
        <v>1.42</v>
      </c>
      <c r="L42" s="40">
        <v>1.55</v>
      </c>
      <c r="M42" s="41">
        <v>0.34</v>
      </c>
      <c r="N42" s="41">
        <v>0</v>
      </c>
      <c r="O42" s="168">
        <f>N42+M42</f>
        <v>0.34</v>
      </c>
      <c r="P42" s="168">
        <v>9.408</v>
      </c>
      <c r="Q42" s="201">
        <v>40224</v>
      </c>
      <c r="R42" s="167">
        <v>8.96</v>
      </c>
      <c r="S42" s="114">
        <v>0.8</v>
      </c>
      <c r="T42" s="115"/>
      <c r="U42" s="43">
        <v>1.9</v>
      </c>
    </row>
    <row r="43" spans="1:21" s="50" customFormat="1" ht="15.75">
      <c r="A43" s="37"/>
      <c r="B43" s="85"/>
      <c r="C43" s="39"/>
      <c r="D43" s="40"/>
      <c r="E43" s="41"/>
      <c r="F43" s="112"/>
      <c r="G43" s="88"/>
      <c r="H43" s="40"/>
      <c r="I43" s="40"/>
      <c r="J43" s="40"/>
      <c r="K43" s="40"/>
      <c r="L43" s="40"/>
      <c r="M43" s="41"/>
      <c r="N43" s="41"/>
      <c r="O43" s="168"/>
      <c r="P43" s="168"/>
      <c r="Q43" s="201">
        <v>40224</v>
      </c>
      <c r="R43" s="198"/>
      <c r="S43" s="89"/>
      <c r="T43" s="115"/>
      <c r="U43" s="43"/>
    </row>
    <row r="44" spans="1:21" s="50" customFormat="1" ht="15.75">
      <c r="A44" s="37"/>
      <c r="B44" s="85"/>
      <c r="C44" s="39"/>
      <c r="D44" s="40"/>
      <c r="E44" s="41"/>
      <c r="F44" s="82"/>
      <c r="G44" s="83"/>
      <c r="H44" s="40"/>
      <c r="I44" s="40"/>
      <c r="J44" s="40"/>
      <c r="K44" s="40"/>
      <c r="L44" s="40"/>
      <c r="M44" s="41"/>
      <c r="N44" s="41"/>
      <c r="O44" s="168"/>
      <c r="P44" s="168"/>
      <c r="Q44" s="202" t="s">
        <v>380</v>
      </c>
      <c r="R44" s="140"/>
      <c r="S44" s="78"/>
      <c r="T44" s="115"/>
      <c r="U44" s="43"/>
    </row>
    <row r="45" spans="1:21" s="50" customFormat="1" ht="15.75">
      <c r="A45" s="37"/>
      <c r="B45" s="85"/>
      <c r="C45" s="39"/>
      <c r="D45" s="40"/>
      <c r="E45" s="41"/>
      <c r="F45" s="82"/>
      <c r="G45" s="83"/>
      <c r="H45" s="40"/>
      <c r="I45" s="40"/>
      <c r="J45" s="40"/>
      <c r="K45" s="40"/>
      <c r="L45" s="40"/>
      <c r="M45" s="41"/>
      <c r="N45" s="41"/>
      <c r="O45" s="168"/>
      <c r="P45" s="168"/>
      <c r="Q45" s="202" t="s">
        <v>381</v>
      </c>
      <c r="R45" s="140"/>
      <c r="S45" s="78"/>
      <c r="T45" s="115"/>
      <c r="U45" s="43"/>
    </row>
    <row r="46" spans="1:21" s="50" customFormat="1" ht="15.75">
      <c r="A46" s="37"/>
      <c r="B46" s="85"/>
      <c r="C46" s="39"/>
      <c r="D46" s="40"/>
      <c r="E46" s="41"/>
      <c r="F46" s="82"/>
      <c r="G46" s="83"/>
      <c r="H46" s="40"/>
      <c r="I46" s="40"/>
      <c r="J46" s="40"/>
      <c r="K46" s="40"/>
      <c r="L46" s="40"/>
      <c r="M46" s="41"/>
      <c r="N46" s="41"/>
      <c r="O46" s="168"/>
      <c r="P46" s="168"/>
      <c r="Q46" s="202" t="s">
        <v>381</v>
      </c>
      <c r="R46" s="140"/>
      <c r="S46" s="78"/>
      <c r="T46" s="115"/>
      <c r="U46" s="43"/>
    </row>
    <row r="47" spans="1:21" s="50" customFormat="1" ht="15.75">
      <c r="A47" s="37"/>
      <c r="B47" s="85"/>
      <c r="C47" s="39"/>
      <c r="D47" s="40"/>
      <c r="E47" s="41"/>
      <c r="F47" s="82"/>
      <c r="G47" s="83"/>
      <c r="H47" s="40"/>
      <c r="I47" s="40"/>
      <c r="J47" s="40"/>
      <c r="K47" s="40"/>
      <c r="L47" s="40"/>
      <c r="M47" s="41"/>
      <c r="N47" s="41"/>
      <c r="O47" s="168"/>
      <c r="P47" s="168"/>
      <c r="Q47" s="202" t="s">
        <v>383</v>
      </c>
      <c r="R47" s="140"/>
      <c r="S47" s="78"/>
      <c r="T47" s="115"/>
      <c r="U47" s="43"/>
    </row>
    <row r="48" spans="1:21" s="50" customFormat="1" ht="15.75">
      <c r="A48" s="51"/>
      <c r="B48" s="90"/>
      <c r="C48" s="39"/>
      <c r="D48" s="91"/>
      <c r="E48" s="484"/>
      <c r="F48" s="93"/>
      <c r="G48" s="94"/>
      <c r="H48" s="91"/>
      <c r="I48" s="91"/>
      <c r="J48" s="91"/>
      <c r="K48" s="91"/>
      <c r="L48" s="91"/>
      <c r="M48" s="92"/>
      <c r="N48" s="92"/>
      <c r="O48" s="174"/>
      <c r="P48" s="174"/>
      <c r="Q48" s="203" t="s">
        <v>382</v>
      </c>
      <c r="R48" s="141"/>
      <c r="S48" s="95"/>
      <c r="T48" s="116"/>
      <c r="U48" s="43"/>
    </row>
    <row r="49" spans="1:21" s="50" customFormat="1" ht="126">
      <c r="A49" s="27"/>
      <c r="B49" s="109" t="s">
        <v>339</v>
      </c>
      <c r="C49" s="39"/>
      <c r="D49" s="30">
        <v>2</v>
      </c>
      <c r="E49" s="484"/>
      <c r="F49" s="71" t="s">
        <v>8</v>
      </c>
      <c r="G49" s="117" t="s">
        <v>340</v>
      </c>
      <c r="H49" s="30">
        <v>0.27</v>
      </c>
      <c r="I49" s="30">
        <v>1.59</v>
      </c>
      <c r="J49" s="30">
        <v>1.18</v>
      </c>
      <c r="K49" s="30">
        <v>0.45</v>
      </c>
      <c r="L49" s="30">
        <v>0</v>
      </c>
      <c r="M49" s="31">
        <v>0</v>
      </c>
      <c r="N49" s="31"/>
      <c r="O49" s="167">
        <f>N49+M49</f>
        <v>0</v>
      </c>
      <c r="P49" s="168">
        <f>(O49+H49+I49+J49+K49)*5%+H49+O49+I49+J49+K49</f>
        <v>3.6645000000000003</v>
      </c>
      <c r="Q49" s="204" t="s">
        <v>382</v>
      </c>
      <c r="R49" s="167">
        <f>I49+O49+H49+J49</f>
        <v>3.04</v>
      </c>
      <c r="S49" s="118">
        <v>1</v>
      </c>
      <c r="T49" s="119" t="s">
        <v>341</v>
      </c>
      <c r="U49" s="49">
        <v>1.07</v>
      </c>
    </row>
    <row r="50" spans="1:21" s="50" customFormat="1" ht="15.75">
      <c r="A50" s="37"/>
      <c r="B50" s="85"/>
      <c r="C50" s="39"/>
      <c r="D50" s="40"/>
      <c r="E50" s="484"/>
      <c r="F50" s="82"/>
      <c r="G50" s="83"/>
      <c r="H50" s="40"/>
      <c r="I50" s="40"/>
      <c r="J50" s="40"/>
      <c r="K50" s="40"/>
      <c r="L50" s="40"/>
      <c r="M50" s="41"/>
      <c r="N50" s="41"/>
      <c r="O50" s="168"/>
      <c r="P50" s="168"/>
      <c r="Q50" s="202" t="s">
        <v>382</v>
      </c>
      <c r="R50" s="140"/>
      <c r="S50" s="78"/>
      <c r="T50" s="115" t="s">
        <v>279</v>
      </c>
      <c r="U50" s="43"/>
    </row>
    <row r="51" spans="1:21" s="50" customFormat="1" ht="31.5">
      <c r="A51" s="37"/>
      <c r="B51" s="85"/>
      <c r="C51" s="39"/>
      <c r="D51" s="40"/>
      <c r="E51" s="484"/>
      <c r="F51" s="82"/>
      <c r="G51" s="83"/>
      <c r="H51" s="40"/>
      <c r="I51" s="40"/>
      <c r="J51" s="40"/>
      <c r="K51" s="40"/>
      <c r="L51" s="40"/>
      <c r="M51" s="41"/>
      <c r="N51" s="41"/>
      <c r="O51" s="168"/>
      <c r="P51" s="168"/>
      <c r="Q51" s="202" t="s">
        <v>382</v>
      </c>
      <c r="R51" s="140"/>
      <c r="S51" s="78"/>
      <c r="T51" s="115" t="s">
        <v>280</v>
      </c>
      <c r="U51" s="43"/>
    </row>
    <row r="52" spans="1:21" s="50" customFormat="1" ht="31.5">
      <c r="A52" s="51"/>
      <c r="B52" s="90"/>
      <c r="C52" s="39"/>
      <c r="D52" s="91"/>
      <c r="E52" s="484"/>
      <c r="F52" s="93"/>
      <c r="G52" s="94"/>
      <c r="H52" s="91"/>
      <c r="I52" s="91"/>
      <c r="J52" s="91"/>
      <c r="K52" s="91"/>
      <c r="L52" s="91"/>
      <c r="M52" s="92"/>
      <c r="N52" s="92"/>
      <c r="O52" s="174"/>
      <c r="P52" s="174"/>
      <c r="Q52" s="203" t="s">
        <v>382</v>
      </c>
      <c r="R52" s="141"/>
      <c r="S52" s="95"/>
      <c r="T52" s="120" t="s">
        <v>281</v>
      </c>
      <c r="U52" s="43"/>
    </row>
    <row r="53" spans="1:21" s="50" customFormat="1" ht="141.75">
      <c r="A53" s="57" t="s">
        <v>22</v>
      </c>
      <c r="B53" s="53" t="s">
        <v>282</v>
      </c>
      <c r="C53" s="54"/>
      <c r="D53" s="55">
        <v>0.39</v>
      </c>
      <c r="E53" s="484"/>
      <c r="F53" s="57" t="s">
        <v>125</v>
      </c>
      <c r="G53" s="121" t="s">
        <v>283</v>
      </c>
      <c r="H53" s="55">
        <v>0.28</v>
      </c>
      <c r="I53" s="55">
        <v>0.06</v>
      </c>
      <c r="J53" s="55">
        <v>0.01</v>
      </c>
      <c r="K53" s="55">
        <v>0</v>
      </c>
      <c r="L53" s="55">
        <v>0</v>
      </c>
      <c r="M53" s="56">
        <v>0</v>
      </c>
      <c r="N53" s="56"/>
      <c r="O53" s="163">
        <f>M53+N53</f>
        <v>0</v>
      </c>
      <c r="P53" s="168">
        <f>(O53+H53+I53+J53+K53)*5%+H53+O53+I53+J53+K53</f>
        <v>0.36750000000000005</v>
      </c>
      <c r="Q53" s="196" t="s">
        <v>388</v>
      </c>
      <c r="R53" s="167">
        <f>I53+O53+H53+J53</f>
        <v>0.35000000000000003</v>
      </c>
      <c r="S53" s="60" t="s">
        <v>145</v>
      </c>
      <c r="T53" s="61" t="s">
        <v>397</v>
      </c>
      <c r="U53" s="49">
        <v>0.3</v>
      </c>
    </row>
    <row r="54" spans="1:21" s="67" customFormat="1" ht="157.5">
      <c r="A54" s="27" t="s">
        <v>23</v>
      </c>
      <c r="B54" s="109" t="s">
        <v>284</v>
      </c>
      <c r="C54" s="29">
        <v>4.2499</v>
      </c>
      <c r="D54" s="30">
        <v>0.44</v>
      </c>
      <c r="E54" s="484"/>
      <c r="F54" s="71" t="s">
        <v>9</v>
      </c>
      <c r="G54" s="117" t="s">
        <v>285</v>
      </c>
      <c r="H54" s="30">
        <v>0.32</v>
      </c>
      <c r="I54" s="30">
        <v>0.51</v>
      </c>
      <c r="J54" s="30">
        <v>0</v>
      </c>
      <c r="K54" s="30">
        <v>0</v>
      </c>
      <c r="L54" s="30">
        <v>0</v>
      </c>
      <c r="M54" s="31">
        <v>0</v>
      </c>
      <c r="N54" s="31"/>
      <c r="O54" s="163">
        <f>M54+N54</f>
        <v>0</v>
      </c>
      <c r="P54" s="168">
        <f>(O54+H54+I54+J54+K54)*5%+H54+O54+I54+J54+K54</f>
        <v>0.8715</v>
      </c>
      <c r="Q54" s="205" t="s">
        <v>278</v>
      </c>
      <c r="R54" s="167">
        <f>I54+O54+H54+J54</f>
        <v>0.8300000000000001</v>
      </c>
      <c r="S54" s="60" t="s">
        <v>356</v>
      </c>
      <c r="T54" s="122" t="s">
        <v>286</v>
      </c>
      <c r="U54" s="49">
        <v>0.79</v>
      </c>
    </row>
    <row r="55" spans="1:21" s="50" customFormat="1" ht="189">
      <c r="A55" s="57" t="s">
        <v>24</v>
      </c>
      <c r="B55" s="53" t="s">
        <v>69</v>
      </c>
      <c r="C55" s="97"/>
      <c r="D55" s="55">
        <v>4.2</v>
      </c>
      <c r="E55" s="485"/>
      <c r="F55" s="57" t="s">
        <v>141</v>
      </c>
      <c r="G55" s="121" t="s">
        <v>70</v>
      </c>
      <c r="H55" s="55">
        <v>1.28</v>
      </c>
      <c r="I55" s="55">
        <v>3.05</v>
      </c>
      <c r="J55" s="55">
        <v>0.22</v>
      </c>
      <c r="K55" s="55">
        <v>0</v>
      </c>
      <c r="L55" s="55">
        <v>0</v>
      </c>
      <c r="M55" s="56">
        <v>0</v>
      </c>
      <c r="N55" s="56"/>
      <c r="O55" s="163">
        <f>M55+N55</f>
        <v>0</v>
      </c>
      <c r="P55" s="168">
        <f>(O55+H55+I55+J55+K55)*5%+H55+O55+I55+J55+K55</f>
        <v>4.7775</v>
      </c>
      <c r="Q55" s="196" t="s">
        <v>154</v>
      </c>
      <c r="R55" s="167">
        <f>I55+O55+H55+J55</f>
        <v>4.55</v>
      </c>
      <c r="S55" s="60">
        <v>1</v>
      </c>
      <c r="T55" s="61" t="s">
        <v>114</v>
      </c>
      <c r="U55" s="49">
        <v>3.48</v>
      </c>
    </row>
    <row r="56" spans="1:21" ht="15.75">
      <c r="A56" s="57"/>
      <c r="B56" s="123" t="s">
        <v>144</v>
      </c>
      <c r="C56" s="124">
        <v>64.72</v>
      </c>
      <c r="D56" s="124">
        <f>SUM(D6:D55)-D21</f>
        <v>69.74</v>
      </c>
      <c r="E56" s="125">
        <v>62</v>
      </c>
      <c r="F56" s="124"/>
      <c r="G56" s="126"/>
      <c r="H56" s="124">
        <f>SUM(H6:H55)</f>
        <v>28.960000000000004</v>
      </c>
      <c r="I56" s="124"/>
      <c r="J56" s="124">
        <f>SUM(J6:J55)</f>
        <v>8.930000000000001</v>
      </c>
      <c r="K56" s="124">
        <f>SUM(K6:K55)</f>
        <v>2.67</v>
      </c>
      <c r="L56" s="124">
        <f>SUM(L6:L55)</f>
        <v>4.64</v>
      </c>
      <c r="M56" s="126">
        <v>0</v>
      </c>
      <c r="N56" s="126">
        <f>SUM(N6:N55)</f>
        <v>0.86</v>
      </c>
      <c r="O56" s="177">
        <f>SUM(O6:O55)</f>
        <v>3.1100000000000003</v>
      </c>
      <c r="P56" s="177">
        <f>SUM(P6:P55)</f>
        <v>63.459999999999994</v>
      </c>
      <c r="Q56" s="206"/>
      <c r="R56" s="177">
        <f>SUM(R6:R55)</f>
        <v>60.26999999999999</v>
      </c>
      <c r="S56" s="22"/>
      <c r="T56" s="127"/>
      <c r="U56" s="128"/>
    </row>
    <row r="57" spans="1:21" ht="31.5">
      <c r="A57" s="57"/>
      <c r="B57" s="123" t="s">
        <v>334</v>
      </c>
      <c r="C57" s="124"/>
      <c r="D57" s="124"/>
      <c r="E57" s="125"/>
      <c r="F57" s="124"/>
      <c r="G57" s="126"/>
      <c r="H57" s="124"/>
      <c r="I57" s="124"/>
      <c r="J57" s="124"/>
      <c r="K57" s="124"/>
      <c r="L57" s="124"/>
      <c r="M57" s="126"/>
      <c r="N57" s="126"/>
      <c r="O57" s="177"/>
      <c r="P57" s="177">
        <f>R57*5%+R57</f>
        <v>1.4280000000000002</v>
      </c>
      <c r="Q57" s="206"/>
      <c r="R57" s="177">
        <f>1.16+0.04+0.08+0.08</f>
        <v>1.36</v>
      </c>
      <c r="S57" s="22"/>
      <c r="T57" s="127"/>
      <c r="U57" s="129"/>
    </row>
    <row r="58" spans="1:21" ht="15.75">
      <c r="A58" s="57"/>
      <c r="B58" s="123" t="s">
        <v>335</v>
      </c>
      <c r="C58" s="124"/>
      <c r="D58" s="124"/>
      <c r="E58" s="125"/>
      <c r="F58" s="124"/>
      <c r="G58" s="126"/>
      <c r="H58" s="124"/>
      <c r="I58" s="124"/>
      <c r="J58" s="124"/>
      <c r="K58" s="124"/>
      <c r="L58" s="124"/>
      <c r="M58" s="126"/>
      <c r="N58" s="126"/>
      <c r="O58" s="177"/>
      <c r="P58" s="177">
        <f>P57+P56</f>
        <v>64.88799999999999</v>
      </c>
      <c r="Q58" s="206"/>
      <c r="R58" s="177">
        <f>SUM(R56:R57)</f>
        <v>61.62999999999999</v>
      </c>
      <c r="S58" s="124"/>
      <c r="T58" s="127"/>
      <c r="U58" s="129"/>
    </row>
    <row r="59" spans="1:21" ht="22.5" customHeight="1">
      <c r="A59" s="12">
        <v>2</v>
      </c>
      <c r="B59" s="479" t="s">
        <v>390</v>
      </c>
      <c r="C59" s="479"/>
      <c r="D59" s="479"/>
      <c r="E59" s="479"/>
      <c r="F59" s="479"/>
      <c r="G59" s="479"/>
      <c r="H59" s="479"/>
      <c r="I59" s="131"/>
      <c r="J59" s="131"/>
      <c r="K59" s="131"/>
      <c r="L59" s="131"/>
      <c r="M59" s="207"/>
      <c r="N59" s="208"/>
      <c r="O59" s="209"/>
      <c r="P59" s="209"/>
      <c r="Q59" s="209"/>
      <c r="R59" s="209"/>
      <c r="S59" s="130"/>
      <c r="T59" s="132"/>
      <c r="U59" s="18"/>
    </row>
    <row r="60" spans="1:21" ht="157.5">
      <c r="A60" s="27" t="s">
        <v>15</v>
      </c>
      <c r="B60" s="133" t="s">
        <v>91</v>
      </c>
      <c r="C60" s="27">
        <v>32.29</v>
      </c>
      <c r="D60" s="27">
        <v>32.29</v>
      </c>
      <c r="E60" s="31" t="s">
        <v>384</v>
      </c>
      <c r="F60" s="27" t="s">
        <v>126</v>
      </c>
      <c r="G60" s="3" t="s">
        <v>92</v>
      </c>
      <c r="H60" s="30">
        <v>8.39</v>
      </c>
      <c r="I60" s="30">
        <v>20.68</v>
      </c>
      <c r="J60" s="30">
        <v>11.71</v>
      </c>
      <c r="K60" s="30">
        <v>3.32</v>
      </c>
      <c r="L60" s="30">
        <v>0</v>
      </c>
      <c r="M60" s="32">
        <v>0</v>
      </c>
      <c r="N60" s="31">
        <v>0.76</v>
      </c>
      <c r="O60" s="167">
        <f>N60+M60</f>
        <v>0.76</v>
      </c>
      <c r="P60" s="168">
        <f>(O60+H60+I60+J60+K60)*5%+H60+O60+I60+J60+K60</f>
        <v>47.103</v>
      </c>
      <c r="Q60" s="525" t="s">
        <v>153</v>
      </c>
      <c r="R60" s="167">
        <f>H60+I60+O60+J60+K60</f>
        <v>44.86000000000001</v>
      </c>
      <c r="S60" s="33"/>
      <c r="T60" s="76" t="s">
        <v>333</v>
      </c>
      <c r="U60" s="134"/>
    </row>
    <row r="61" spans="1:21" ht="15.75">
      <c r="A61" s="37"/>
      <c r="B61" s="135"/>
      <c r="C61" s="37"/>
      <c r="D61" s="37"/>
      <c r="E61" s="41"/>
      <c r="F61" s="37"/>
      <c r="G61" s="42"/>
      <c r="H61" s="40"/>
      <c r="I61" s="40"/>
      <c r="J61" s="40"/>
      <c r="K61" s="40"/>
      <c r="L61" s="40"/>
      <c r="M61" s="41"/>
      <c r="N61" s="41"/>
      <c r="O61" s="168"/>
      <c r="P61" s="210"/>
      <c r="Q61" s="526"/>
      <c r="R61" s="140"/>
      <c r="S61" s="39"/>
      <c r="T61" s="136"/>
      <c r="U61" s="137"/>
    </row>
    <row r="62" spans="1:20" ht="141.75">
      <c r="A62" s="138" t="s">
        <v>16</v>
      </c>
      <c r="B62" s="133" t="s">
        <v>93</v>
      </c>
      <c r="C62" s="30">
        <v>15.9</v>
      </c>
      <c r="D62" s="30">
        <v>15.9</v>
      </c>
      <c r="E62" s="31" t="s">
        <v>384</v>
      </c>
      <c r="F62" s="27" t="s">
        <v>127</v>
      </c>
      <c r="G62" s="523" t="s">
        <v>94</v>
      </c>
      <c r="H62" s="30">
        <v>5.83</v>
      </c>
      <c r="I62" s="30">
        <v>13.93</v>
      </c>
      <c r="J62" s="30">
        <v>4.73</v>
      </c>
      <c r="K62" s="30">
        <v>0.64</v>
      </c>
      <c r="L62" s="30">
        <v>1.8</v>
      </c>
      <c r="M62" s="31">
        <v>0</v>
      </c>
      <c r="N62" s="31">
        <v>0</v>
      </c>
      <c r="O62" s="167">
        <v>0</v>
      </c>
      <c r="P62" s="167">
        <v>28.28</v>
      </c>
      <c r="Q62" s="525" t="s">
        <v>385</v>
      </c>
      <c r="R62" s="167">
        <v>26.93</v>
      </c>
      <c r="S62" s="33"/>
      <c r="T62" s="139" t="s">
        <v>36</v>
      </c>
    </row>
    <row r="63" spans="1:20" ht="15.75">
      <c r="A63" s="140"/>
      <c r="B63" s="135"/>
      <c r="C63" s="37"/>
      <c r="D63" s="37"/>
      <c r="E63" s="41"/>
      <c r="F63" s="37"/>
      <c r="G63" s="524"/>
      <c r="H63" s="40"/>
      <c r="I63" s="40"/>
      <c r="J63" s="40"/>
      <c r="K63" s="40"/>
      <c r="L63" s="40"/>
      <c r="M63" s="41"/>
      <c r="N63" s="41"/>
      <c r="O63" s="168"/>
      <c r="P63" s="210"/>
      <c r="Q63" s="526"/>
      <c r="R63" s="197"/>
      <c r="S63" s="39"/>
      <c r="T63" s="139"/>
    </row>
    <row r="64" spans="1:20" ht="15.75">
      <c r="A64" s="140"/>
      <c r="B64" s="135"/>
      <c r="C64" s="37"/>
      <c r="D64" s="37"/>
      <c r="E64" s="41"/>
      <c r="F64" s="37"/>
      <c r="G64" s="524"/>
      <c r="H64" s="40"/>
      <c r="I64" s="40"/>
      <c r="J64" s="40"/>
      <c r="K64" s="40"/>
      <c r="L64" s="40"/>
      <c r="M64" s="41"/>
      <c r="N64" s="41"/>
      <c r="O64" s="168"/>
      <c r="P64" s="210"/>
      <c r="Q64" s="526"/>
      <c r="R64" s="197"/>
      <c r="S64" s="39"/>
      <c r="T64" s="139"/>
    </row>
    <row r="65" spans="1:20" ht="15.75">
      <c r="A65" s="140"/>
      <c r="B65" s="135"/>
      <c r="C65" s="37"/>
      <c r="D65" s="37"/>
      <c r="E65" s="41"/>
      <c r="F65" s="37"/>
      <c r="G65" s="524"/>
      <c r="H65" s="40"/>
      <c r="I65" s="40"/>
      <c r="J65" s="40"/>
      <c r="K65" s="40"/>
      <c r="L65" s="40"/>
      <c r="M65" s="41"/>
      <c r="N65" s="41"/>
      <c r="O65" s="168"/>
      <c r="P65" s="210"/>
      <c r="Q65" s="526"/>
      <c r="R65" s="197"/>
      <c r="S65" s="39"/>
      <c r="T65" s="139"/>
    </row>
    <row r="66" spans="1:20" ht="15.75">
      <c r="A66" s="140"/>
      <c r="B66" s="135"/>
      <c r="C66" s="37"/>
      <c r="D66" s="37"/>
      <c r="E66" s="41"/>
      <c r="F66" s="37"/>
      <c r="G66" s="524"/>
      <c r="H66" s="40"/>
      <c r="I66" s="40"/>
      <c r="J66" s="40"/>
      <c r="K66" s="40"/>
      <c r="L66" s="40"/>
      <c r="M66" s="41"/>
      <c r="N66" s="41"/>
      <c r="O66" s="168"/>
      <c r="P66" s="528"/>
      <c r="Q66" s="526"/>
      <c r="R66" s="197"/>
      <c r="S66" s="39"/>
      <c r="T66" s="139"/>
    </row>
    <row r="67" spans="1:20" ht="15.75">
      <c r="A67" s="140"/>
      <c r="B67" s="135"/>
      <c r="C67" s="37"/>
      <c r="D67" s="37"/>
      <c r="E67" s="41"/>
      <c r="F67" s="37"/>
      <c r="G67" s="524"/>
      <c r="H67" s="40"/>
      <c r="I67" s="40"/>
      <c r="J67" s="40"/>
      <c r="K67" s="40"/>
      <c r="L67" s="40"/>
      <c r="M67" s="41"/>
      <c r="N67" s="41"/>
      <c r="O67" s="168"/>
      <c r="P67" s="528"/>
      <c r="Q67" s="526"/>
      <c r="R67" s="197"/>
      <c r="S67" s="39"/>
      <c r="T67" s="139"/>
    </row>
    <row r="68" spans="1:20" ht="15.75">
      <c r="A68" s="140"/>
      <c r="B68" s="135"/>
      <c r="C68" s="37"/>
      <c r="D68" s="37"/>
      <c r="E68" s="41"/>
      <c r="F68" s="37"/>
      <c r="G68" s="524"/>
      <c r="H68" s="40"/>
      <c r="I68" s="40"/>
      <c r="J68" s="40"/>
      <c r="K68" s="40"/>
      <c r="L68" s="40"/>
      <c r="M68" s="41"/>
      <c r="N68" s="41"/>
      <c r="O68" s="168"/>
      <c r="P68" s="528"/>
      <c r="Q68" s="526"/>
      <c r="R68" s="197"/>
      <c r="S68" s="39"/>
      <c r="T68" s="139"/>
    </row>
    <row r="69" spans="1:20" ht="15.75">
      <c r="A69" s="140"/>
      <c r="B69" s="135"/>
      <c r="C69" s="37"/>
      <c r="D69" s="37"/>
      <c r="E69" s="41"/>
      <c r="F69" s="37"/>
      <c r="G69" s="524"/>
      <c r="H69" s="40"/>
      <c r="I69" s="40"/>
      <c r="J69" s="40"/>
      <c r="K69" s="40"/>
      <c r="L69" s="40"/>
      <c r="M69" s="41"/>
      <c r="N69" s="41"/>
      <c r="O69" s="168"/>
      <c r="P69" s="528"/>
      <c r="Q69" s="526"/>
      <c r="R69" s="197"/>
      <c r="S69" s="39"/>
      <c r="T69" s="139"/>
    </row>
    <row r="70" spans="1:20" ht="15.75">
      <c r="A70" s="140"/>
      <c r="B70" s="135"/>
      <c r="C70" s="37"/>
      <c r="D70" s="37"/>
      <c r="E70" s="41"/>
      <c r="F70" s="37"/>
      <c r="G70" s="524"/>
      <c r="H70" s="40"/>
      <c r="I70" s="40"/>
      <c r="J70" s="40"/>
      <c r="K70" s="40"/>
      <c r="L70" s="40"/>
      <c r="M70" s="41"/>
      <c r="N70" s="41"/>
      <c r="O70" s="168"/>
      <c r="P70" s="528"/>
      <c r="Q70" s="526"/>
      <c r="R70" s="197"/>
      <c r="S70" s="39"/>
      <c r="T70" s="139"/>
    </row>
    <row r="71" spans="1:20" ht="15.75">
      <c r="A71" s="140"/>
      <c r="B71" s="135"/>
      <c r="C71" s="37"/>
      <c r="D71" s="37"/>
      <c r="E71" s="41"/>
      <c r="F71" s="37"/>
      <c r="G71" s="524"/>
      <c r="H71" s="40"/>
      <c r="I71" s="40"/>
      <c r="J71" s="40"/>
      <c r="K71" s="40"/>
      <c r="L71" s="40"/>
      <c r="M71" s="41"/>
      <c r="N71" s="41"/>
      <c r="O71" s="168"/>
      <c r="P71" s="528"/>
      <c r="Q71" s="526"/>
      <c r="R71" s="197"/>
      <c r="S71" s="39"/>
      <c r="T71" s="139"/>
    </row>
    <row r="72" spans="1:20" ht="15.75">
      <c r="A72" s="140"/>
      <c r="B72" s="135"/>
      <c r="C72" s="37"/>
      <c r="D72" s="37"/>
      <c r="E72" s="41"/>
      <c r="F72" s="37"/>
      <c r="G72" s="524"/>
      <c r="H72" s="40"/>
      <c r="I72" s="40"/>
      <c r="J72" s="40"/>
      <c r="K72" s="40"/>
      <c r="L72" s="40"/>
      <c r="M72" s="41"/>
      <c r="N72" s="41"/>
      <c r="O72" s="168"/>
      <c r="P72" s="528"/>
      <c r="Q72" s="526"/>
      <c r="R72" s="197"/>
      <c r="S72" s="39"/>
      <c r="T72" s="139"/>
    </row>
    <row r="73" spans="1:20" ht="15.75">
      <c r="A73" s="140"/>
      <c r="B73" s="135"/>
      <c r="C73" s="37"/>
      <c r="D73" s="37"/>
      <c r="E73" s="41"/>
      <c r="F73" s="37"/>
      <c r="G73" s="524"/>
      <c r="H73" s="40"/>
      <c r="I73" s="40"/>
      <c r="J73" s="40"/>
      <c r="K73" s="40"/>
      <c r="L73" s="40"/>
      <c r="M73" s="41"/>
      <c r="N73" s="41"/>
      <c r="O73" s="168"/>
      <c r="P73" s="528"/>
      <c r="Q73" s="526"/>
      <c r="R73" s="197"/>
      <c r="S73" s="39"/>
      <c r="T73" s="139"/>
    </row>
    <row r="74" spans="1:20" ht="15.75">
      <c r="A74" s="140"/>
      <c r="B74" s="135"/>
      <c r="C74" s="37"/>
      <c r="D74" s="37"/>
      <c r="E74" s="41"/>
      <c r="F74" s="37"/>
      <c r="G74" s="524"/>
      <c r="H74" s="40"/>
      <c r="I74" s="40"/>
      <c r="J74" s="40"/>
      <c r="K74" s="40"/>
      <c r="L74" s="40"/>
      <c r="M74" s="41"/>
      <c r="N74" s="41"/>
      <c r="O74" s="168"/>
      <c r="P74" s="528"/>
      <c r="Q74" s="526"/>
      <c r="R74" s="197"/>
      <c r="S74" s="39"/>
      <c r="T74" s="139"/>
    </row>
    <row r="75" spans="1:20" ht="15.75">
      <c r="A75" s="140"/>
      <c r="B75" s="70"/>
      <c r="C75" s="37"/>
      <c r="D75" s="37"/>
      <c r="E75" s="41"/>
      <c r="F75" s="37"/>
      <c r="G75" s="42"/>
      <c r="H75" s="40"/>
      <c r="I75" s="40"/>
      <c r="J75" s="40"/>
      <c r="K75" s="40"/>
      <c r="L75" s="40"/>
      <c r="M75" s="41"/>
      <c r="N75" s="41"/>
      <c r="O75" s="168"/>
      <c r="P75" s="528"/>
      <c r="Q75" s="526"/>
      <c r="R75" s="140"/>
      <c r="S75" s="39"/>
      <c r="T75" s="139"/>
    </row>
    <row r="76" spans="1:20" ht="15.75">
      <c r="A76" s="140"/>
      <c r="B76" s="70"/>
      <c r="C76" s="37"/>
      <c r="D76" s="37"/>
      <c r="E76" s="41"/>
      <c r="F76" s="37"/>
      <c r="G76" s="42"/>
      <c r="H76" s="40"/>
      <c r="I76" s="40"/>
      <c r="J76" s="40"/>
      <c r="K76" s="40"/>
      <c r="L76" s="40"/>
      <c r="M76" s="41"/>
      <c r="N76" s="41"/>
      <c r="O76" s="168"/>
      <c r="P76" s="528"/>
      <c r="Q76" s="526"/>
      <c r="R76" s="140"/>
      <c r="S76" s="39"/>
      <c r="T76" s="139"/>
    </row>
    <row r="77" spans="1:20" ht="15.75">
      <c r="A77" s="140"/>
      <c r="B77" s="70"/>
      <c r="C77" s="37"/>
      <c r="D77" s="37"/>
      <c r="E77" s="41"/>
      <c r="F77" s="37"/>
      <c r="G77" s="42"/>
      <c r="H77" s="40"/>
      <c r="I77" s="40"/>
      <c r="J77" s="40"/>
      <c r="K77" s="40"/>
      <c r="L77" s="40"/>
      <c r="M77" s="41"/>
      <c r="N77" s="41"/>
      <c r="O77" s="168"/>
      <c r="P77" s="528"/>
      <c r="Q77" s="526"/>
      <c r="R77" s="140"/>
      <c r="S77" s="39"/>
      <c r="T77" s="139"/>
    </row>
    <row r="78" spans="1:20" ht="15.75">
      <c r="A78" s="140"/>
      <c r="B78" s="70"/>
      <c r="C78" s="37"/>
      <c r="D78" s="37"/>
      <c r="E78" s="41"/>
      <c r="F78" s="37"/>
      <c r="G78" s="42"/>
      <c r="H78" s="40"/>
      <c r="I78" s="40"/>
      <c r="J78" s="40"/>
      <c r="K78" s="40"/>
      <c r="L78" s="40"/>
      <c r="M78" s="41"/>
      <c r="N78" s="41"/>
      <c r="O78" s="168"/>
      <c r="P78" s="528"/>
      <c r="Q78" s="526"/>
      <c r="R78" s="140"/>
      <c r="S78" s="39"/>
      <c r="T78" s="139"/>
    </row>
    <row r="79" spans="1:20" ht="15.75">
      <c r="A79" s="140"/>
      <c r="B79" s="70"/>
      <c r="C79" s="37"/>
      <c r="D79" s="37"/>
      <c r="E79" s="41"/>
      <c r="F79" s="37"/>
      <c r="G79" s="42"/>
      <c r="H79" s="40"/>
      <c r="I79" s="40"/>
      <c r="J79" s="40"/>
      <c r="K79" s="40"/>
      <c r="L79" s="40"/>
      <c r="M79" s="41"/>
      <c r="N79" s="41"/>
      <c r="O79" s="168"/>
      <c r="P79" s="528"/>
      <c r="Q79" s="526"/>
      <c r="R79" s="140"/>
      <c r="S79" s="39"/>
      <c r="T79" s="139"/>
    </row>
    <row r="80" spans="1:20" ht="15.75">
      <c r="A80" s="140"/>
      <c r="B80" s="70"/>
      <c r="C80" s="37"/>
      <c r="D80" s="37"/>
      <c r="E80" s="41"/>
      <c r="F80" s="37"/>
      <c r="G80" s="42"/>
      <c r="H80" s="40"/>
      <c r="I80" s="40"/>
      <c r="J80" s="40"/>
      <c r="K80" s="40"/>
      <c r="L80" s="40"/>
      <c r="M80" s="41"/>
      <c r="N80" s="41"/>
      <c r="O80" s="168"/>
      <c r="P80" s="528"/>
      <c r="Q80" s="526"/>
      <c r="R80" s="140"/>
      <c r="S80" s="39"/>
      <c r="T80" s="139"/>
    </row>
    <row r="81" spans="1:20" ht="15.75">
      <c r="A81" s="140"/>
      <c r="B81" s="70"/>
      <c r="C81" s="37"/>
      <c r="D81" s="37"/>
      <c r="E81" s="41"/>
      <c r="F81" s="37"/>
      <c r="G81" s="42"/>
      <c r="H81" s="40"/>
      <c r="I81" s="40"/>
      <c r="J81" s="40"/>
      <c r="K81" s="40"/>
      <c r="L81" s="40"/>
      <c r="M81" s="41"/>
      <c r="N81" s="41"/>
      <c r="O81" s="168"/>
      <c r="P81" s="528"/>
      <c r="Q81" s="526"/>
      <c r="R81" s="140"/>
      <c r="S81" s="39"/>
      <c r="T81" s="139"/>
    </row>
    <row r="82" spans="1:20" ht="15.75">
      <c r="A82" s="140"/>
      <c r="B82" s="70"/>
      <c r="C82" s="37"/>
      <c r="D82" s="37"/>
      <c r="E82" s="41"/>
      <c r="F82" s="37"/>
      <c r="G82" s="42"/>
      <c r="H82" s="40"/>
      <c r="I82" s="40"/>
      <c r="J82" s="40"/>
      <c r="K82" s="40"/>
      <c r="L82" s="40"/>
      <c r="M82" s="41"/>
      <c r="N82" s="41"/>
      <c r="O82" s="168"/>
      <c r="P82" s="528"/>
      <c r="Q82" s="526"/>
      <c r="R82" s="140"/>
      <c r="S82" s="39"/>
      <c r="T82" s="139"/>
    </row>
    <row r="83" spans="1:20" ht="15.75">
      <c r="A83" s="141"/>
      <c r="B83" s="142"/>
      <c r="C83" s="51"/>
      <c r="D83" s="51"/>
      <c r="E83" s="92"/>
      <c r="F83" s="51"/>
      <c r="G83" s="105"/>
      <c r="H83" s="91"/>
      <c r="I83" s="91"/>
      <c r="J83" s="91"/>
      <c r="K83" s="91"/>
      <c r="L83" s="91"/>
      <c r="M83" s="92"/>
      <c r="N83" s="92"/>
      <c r="O83" s="174"/>
      <c r="P83" s="529"/>
      <c r="Q83" s="527"/>
      <c r="R83" s="141"/>
      <c r="S83" s="54"/>
      <c r="T83" s="139"/>
    </row>
    <row r="84" spans="1:20" ht="213.75" customHeight="1">
      <c r="A84" s="37" t="s">
        <v>17</v>
      </c>
      <c r="B84" s="133" t="s">
        <v>195</v>
      </c>
      <c r="C84" s="29">
        <v>22.79</v>
      </c>
      <c r="D84" s="27">
        <v>22.79</v>
      </c>
      <c r="E84" s="41"/>
      <c r="F84" s="27" t="s">
        <v>128</v>
      </c>
      <c r="G84" s="3" t="s">
        <v>196</v>
      </c>
      <c r="H84" s="30">
        <v>5.27</v>
      </c>
      <c r="I84" s="30">
        <v>20.51</v>
      </c>
      <c r="J84" s="30">
        <v>10.1</v>
      </c>
      <c r="K84" s="30">
        <v>5.48</v>
      </c>
      <c r="L84" s="30">
        <v>0</v>
      </c>
      <c r="M84" s="31">
        <v>0</v>
      </c>
      <c r="N84" s="31">
        <v>0</v>
      </c>
      <c r="O84" s="167">
        <f>N84+M84</f>
        <v>0</v>
      </c>
      <c r="P84" s="168">
        <f>(O84+H84+I84+J84+K84)*5%+H84+O84+I84+J84+K84</f>
        <v>43.428</v>
      </c>
      <c r="Q84" s="138" t="s">
        <v>366</v>
      </c>
      <c r="R84" s="167">
        <f>H84+I84+O84+J84+K84</f>
        <v>41.36</v>
      </c>
      <c r="S84" s="33"/>
      <c r="T84" s="76" t="s">
        <v>37</v>
      </c>
    </row>
    <row r="85" spans="1:20" ht="126">
      <c r="A85" s="57" t="s">
        <v>65</v>
      </c>
      <c r="B85" s="143" t="s">
        <v>197</v>
      </c>
      <c r="C85" s="97">
        <v>2.52</v>
      </c>
      <c r="D85" s="57">
        <v>2.52</v>
      </c>
      <c r="E85" s="56"/>
      <c r="F85" s="57" t="s">
        <v>129</v>
      </c>
      <c r="G85" s="144" t="s">
        <v>198</v>
      </c>
      <c r="H85" s="55">
        <v>0</v>
      </c>
      <c r="I85" s="55">
        <v>1.76</v>
      </c>
      <c r="J85" s="55">
        <v>0.33</v>
      </c>
      <c r="K85" s="55">
        <v>0</v>
      </c>
      <c r="L85" s="55">
        <v>0.21</v>
      </c>
      <c r="M85" s="56">
        <v>0</v>
      </c>
      <c r="N85" s="56">
        <v>0</v>
      </c>
      <c r="O85" s="163">
        <f aca="true" t="shared" si="0" ref="O85:O95">M85+N85</f>
        <v>0</v>
      </c>
      <c r="P85" s="163">
        <v>2.42</v>
      </c>
      <c r="Q85" s="164" t="s">
        <v>385</v>
      </c>
      <c r="R85" s="167">
        <v>2.09</v>
      </c>
      <c r="S85" s="60"/>
      <c r="T85" s="98" t="s">
        <v>38</v>
      </c>
    </row>
    <row r="86" spans="1:20" ht="94.5">
      <c r="A86" s="57" t="s">
        <v>66</v>
      </c>
      <c r="B86" s="143" t="s">
        <v>199</v>
      </c>
      <c r="C86" s="97"/>
      <c r="D86" s="57">
        <v>1.05</v>
      </c>
      <c r="E86" s="56"/>
      <c r="F86" s="57" t="s">
        <v>67</v>
      </c>
      <c r="G86" s="145" t="s">
        <v>68</v>
      </c>
      <c r="H86" s="55">
        <v>0</v>
      </c>
      <c r="I86" s="55">
        <v>0</v>
      </c>
      <c r="J86" s="55">
        <v>0</v>
      </c>
      <c r="K86" s="55">
        <v>0</v>
      </c>
      <c r="L86" s="55">
        <v>0</v>
      </c>
      <c r="M86" s="56">
        <v>0.37</v>
      </c>
      <c r="N86" s="56">
        <v>0.51</v>
      </c>
      <c r="O86" s="163">
        <f t="shared" si="0"/>
        <v>0.88</v>
      </c>
      <c r="P86" s="163">
        <f>(O86+H86+I86+J86+K86)*5%+H86+O86+I86+J86+K86</f>
        <v>0.924</v>
      </c>
      <c r="Q86" s="164" t="s">
        <v>385</v>
      </c>
      <c r="R86" s="167">
        <f>H86+I86+O86+J86+K86</f>
        <v>0.88</v>
      </c>
      <c r="S86" s="60"/>
      <c r="T86" s="98" t="s">
        <v>37</v>
      </c>
    </row>
    <row r="87" spans="1:20" ht="110.25">
      <c r="A87" s="57" t="s">
        <v>20</v>
      </c>
      <c r="B87" s="143" t="s">
        <v>321</v>
      </c>
      <c r="C87" s="55">
        <v>0.3</v>
      </c>
      <c r="D87" s="55">
        <v>0.3</v>
      </c>
      <c r="E87" s="56"/>
      <c r="F87" s="57" t="s">
        <v>391</v>
      </c>
      <c r="G87" s="121" t="s">
        <v>322</v>
      </c>
      <c r="H87" s="55">
        <v>0</v>
      </c>
      <c r="I87" s="55">
        <v>0.27</v>
      </c>
      <c r="J87" s="55">
        <v>0.02</v>
      </c>
      <c r="K87" s="55">
        <v>0</v>
      </c>
      <c r="L87" s="55">
        <v>0</v>
      </c>
      <c r="M87" s="56">
        <v>0</v>
      </c>
      <c r="N87" s="56">
        <v>0</v>
      </c>
      <c r="O87" s="163">
        <f t="shared" si="0"/>
        <v>0</v>
      </c>
      <c r="P87" s="163">
        <f>(O87+H87+I87+J87+K87)*5%+H87+O87+I87+J87+K87</f>
        <v>0.30450000000000005</v>
      </c>
      <c r="Q87" s="164" t="s">
        <v>367</v>
      </c>
      <c r="R87" s="167">
        <f>H87+I87+O87+J87+K87</f>
        <v>0.29000000000000004</v>
      </c>
      <c r="S87" s="60"/>
      <c r="T87" s="98" t="s">
        <v>333</v>
      </c>
    </row>
    <row r="88" spans="1:20" ht="110.25">
      <c r="A88" s="57" t="s">
        <v>21</v>
      </c>
      <c r="B88" s="143" t="s">
        <v>323</v>
      </c>
      <c r="C88" s="97">
        <v>2.35</v>
      </c>
      <c r="D88" s="57">
        <v>2.35</v>
      </c>
      <c r="E88" s="56"/>
      <c r="F88" s="57" t="s">
        <v>391</v>
      </c>
      <c r="G88" s="121" t="s">
        <v>324</v>
      </c>
      <c r="H88" s="55">
        <v>0</v>
      </c>
      <c r="I88" s="55">
        <v>2</v>
      </c>
      <c r="J88" s="55">
        <v>0.2</v>
      </c>
      <c r="K88" s="55">
        <v>0.01</v>
      </c>
      <c r="L88" s="55">
        <v>0.17</v>
      </c>
      <c r="M88" s="56">
        <v>0</v>
      </c>
      <c r="N88" s="56">
        <v>0</v>
      </c>
      <c r="O88" s="163">
        <f t="shared" si="0"/>
        <v>0</v>
      </c>
      <c r="P88" s="163">
        <f>(O88+H88+I88+J88+K88)*5%+H88+O88+I88+J88+K88</f>
        <v>2.3205</v>
      </c>
      <c r="Q88" s="164" t="s">
        <v>385</v>
      </c>
      <c r="R88" s="167">
        <v>2.38</v>
      </c>
      <c r="S88" s="60"/>
      <c r="T88" s="98" t="s">
        <v>106</v>
      </c>
    </row>
    <row r="89" spans="1:20" ht="141.75">
      <c r="A89" s="57" t="s">
        <v>22</v>
      </c>
      <c r="B89" s="143" t="s">
        <v>54</v>
      </c>
      <c r="C89" s="97">
        <v>0.42</v>
      </c>
      <c r="D89" s="57">
        <v>0.42</v>
      </c>
      <c r="E89" s="56"/>
      <c r="F89" s="57" t="s">
        <v>326</v>
      </c>
      <c r="G89" s="121" t="s">
        <v>55</v>
      </c>
      <c r="H89" s="55">
        <v>0</v>
      </c>
      <c r="I89" s="55">
        <v>0.43</v>
      </c>
      <c r="J89" s="55">
        <v>0</v>
      </c>
      <c r="K89" s="55">
        <v>0.02</v>
      </c>
      <c r="L89" s="55">
        <v>0</v>
      </c>
      <c r="M89" s="56">
        <v>0</v>
      </c>
      <c r="N89" s="56">
        <v>0</v>
      </c>
      <c r="O89" s="163">
        <f t="shared" si="0"/>
        <v>0</v>
      </c>
      <c r="P89" s="163">
        <f>(O89+H89+I89+J89+K89)*5%+H89+O89+I89+J89+K89</f>
        <v>0.47250000000000003</v>
      </c>
      <c r="Q89" s="164" t="s">
        <v>368</v>
      </c>
      <c r="R89" s="167">
        <f>H89+I89+O89+J89+K89</f>
        <v>0.45</v>
      </c>
      <c r="S89" s="60"/>
      <c r="T89" s="98" t="s">
        <v>106</v>
      </c>
    </row>
    <row r="90" spans="1:20" ht="157.5">
      <c r="A90" s="57" t="s">
        <v>23</v>
      </c>
      <c r="B90" s="143" t="s">
        <v>39</v>
      </c>
      <c r="C90" s="97">
        <v>4.84</v>
      </c>
      <c r="D90" s="57">
        <v>4.84</v>
      </c>
      <c r="E90" s="56"/>
      <c r="F90" s="57" t="s">
        <v>130</v>
      </c>
      <c r="G90" s="121" t="s">
        <v>40</v>
      </c>
      <c r="H90" s="55">
        <v>0</v>
      </c>
      <c r="I90" s="55">
        <v>4.21</v>
      </c>
      <c r="J90" s="55">
        <v>0</v>
      </c>
      <c r="K90" s="55">
        <v>0.21</v>
      </c>
      <c r="L90" s="55">
        <v>0</v>
      </c>
      <c r="M90" s="56">
        <v>0.16</v>
      </c>
      <c r="N90" s="56">
        <v>0</v>
      </c>
      <c r="O90" s="163">
        <f t="shared" si="0"/>
        <v>0.16</v>
      </c>
      <c r="P90" s="163">
        <f>(O90+H90+I90+J90+K90)*5%+H90+O90+I90+J90+K90</f>
        <v>4.809</v>
      </c>
      <c r="Q90" s="164" t="s">
        <v>369</v>
      </c>
      <c r="R90" s="167">
        <f>H90+I90+O90+J90+K90</f>
        <v>4.58</v>
      </c>
      <c r="S90" s="60"/>
      <c r="T90" s="98" t="s">
        <v>333</v>
      </c>
    </row>
    <row r="91" spans="1:20" ht="157.5">
      <c r="A91" s="57" t="s">
        <v>24</v>
      </c>
      <c r="B91" s="143" t="s">
        <v>41</v>
      </c>
      <c r="C91" s="97">
        <v>3.45</v>
      </c>
      <c r="D91" s="57">
        <v>3.45</v>
      </c>
      <c r="E91" s="56"/>
      <c r="F91" s="57" t="s">
        <v>7</v>
      </c>
      <c r="G91" s="121" t="s">
        <v>42</v>
      </c>
      <c r="H91" s="55">
        <v>0</v>
      </c>
      <c r="I91" s="55">
        <v>1.15</v>
      </c>
      <c r="J91" s="55">
        <v>1.73</v>
      </c>
      <c r="K91" s="55">
        <v>0.25</v>
      </c>
      <c r="L91" s="55">
        <v>0.81</v>
      </c>
      <c r="M91" s="56">
        <v>0</v>
      </c>
      <c r="N91" s="56">
        <v>0</v>
      </c>
      <c r="O91" s="163">
        <f t="shared" si="0"/>
        <v>0</v>
      </c>
      <c r="P91" s="163">
        <v>4.14</v>
      </c>
      <c r="Q91" s="164" t="s">
        <v>370</v>
      </c>
      <c r="R91" s="167">
        <v>3.94</v>
      </c>
      <c r="S91" s="60"/>
      <c r="T91" s="146" t="s">
        <v>106</v>
      </c>
    </row>
    <row r="92" spans="1:20" ht="78.75">
      <c r="A92" s="57" t="s">
        <v>25</v>
      </c>
      <c r="B92" s="143" t="s">
        <v>348</v>
      </c>
      <c r="C92" s="97" t="s">
        <v>349</v>
      </c>
      <c r="D92" s="57">
        <v>1.29</v>
      </c>
      <c r="E92" s="56"/>
      <c r="F92" s="57" t="s">
        <v>351</v>
      </c>
      <c r="G92" s="121" t="s">
        <v>43</v>
      </c>
      <c r="H92" s="55">
        <v>0</v>
      </c>
      <c r="I92" s="55">
        <v>0</v>
      </c>
      <c r="J92" s="55">
        <v>0.32</v>
      </c>
      <c r="K92" s="55">
        <v>0</v>
      </c>
      <c r="L92" s="55">
        <v>0.99</v>
      </c>
      <c r="M92" s="56">
        <v>0.04</v>
      </c>
      <c r="N92" s="56">
        <v>0</v>
      </c>
      <c r="O92" s="163">
        <f t="shared" si="0"/>
        <v>0.04</v>
      </c>
      <c r="P92" s="163">
        <v>1.42</v>
      </c>
      <c r="Q92" s="164"/>
      <c r="R92" s="167">
        <v>1.35</v>
      </c>
      <c r="S92" s="60"/>
      <c r="T92" s="146" t="s">
        <v>106</v>
      </c>
    </row>
    <row r="93" spans="1:20" ht="94.5">
      <c r="A93" s="57" t="s">
        <v>25</v>
      </c>
      <c r="B93" s="143" t="s">
        <v>350</v>
      </c>
      <c r="C93" s="97">
        <v>0.99</v>
      </c>
      <c r="D93" s="57"/>
      <c r="E93" s="56"/>
      <c r="F93" s="57"/>
      <c r="G93" s="58" t="s">
        <v>290</v>
      </c>
      <c r="H93" s="55">
        <v>0</v>
      </c>
      <c r="I93" s="55">
        <v>0.15</v>
      </c>
      <c r="J93" s="55">
        <v>0.36</v>
      </c>
      <c r="K93" s="55">
        <v>0.26</v>
      </c>
      <c r="L93" s="55">
        <v>0</v>
      </c>
      <c r="M93" s="56">
        <v>0</v>
      </c>
      <c r="N93" s="56">
        <v>0</v>
      </c>
      <c r="O93" s="163">
        <f t="shared" si="0"/>
        <v>0</v>
      </c>
      <c r="P93" s="163">
        <f>(O93+H93+I93+J93+K93)*5%+H93+O93+I93+J93+K93</f>
        <v>0.8085</v>
      </c>
      <c r="Q93" s="164"/>
      <c r="R93" s="167">
        <v>0.78</v>
      </c>
      <c r="S93" s="60"/>
      <c r="T93" s="146" t="s">
        <v>37</v>
      </c>
    </row>
    <row r="94" spans="1:20" ht="47.25">
      <c r="A94" s="57" t="s">
        <v>26</v>
      </c>
      <c r="B94" s="143" t="s">
        <v>299</v>
      </c>
      <c r="C94" s="97"/>
      <c r="D94" s="57"/>
      <c r="E94" s="56"/>
      <c r="F94" s="57"/>
      <c r="G94" s="58"/>
      <c r="H94" s="55">
        <v>0</v>
      </c>
      <c r="I94" s="55">
        <v>0</v>
      </c>
      <c r="J94" s="55">
        <v>0</v>
      </c>
      <c r="K94" s="55">
        <v>0</v>
      </c>
      <c r="L94" s="55">
        <v>0.01</v>
      </c>
      <c r="M94" s="56">
        <v>0.02</v>
      </c>
      <c r="N94" s="56">
        <v>0</v>
      </c>
      <c r="O94" s="163">
        <f t="shared" si="0"/>
        <v>0.02</v>
      </c>
      <c r="P94" s="163">
        <v>0.03</v>
      </c>
      <c r="Q94" s="164"/>
      <c r="R94" s="167">
        <v>0.03</v>
      </c>
      <c r="S94" s="60"/>
      <c r="T94" s="146"/>
    </row>
    <row r="95" spans="1:20" ht="63">
      <c r="A95" s="57" t="s">
        <v>300</v>
      </c>
      <c r="B95" s="143" t="s">
        <v>301</v>
      </c>
      <c r="C95" s="97">
        <v>0</v>
      </c>
      <c r="D95" s="57"/>
      <c r="E95" s="56"/>
      <c r="F95" s="57" t="s">
        <v>302</v>
      </c>
      <c r="G95" s="58" t="s">
        <v>303</v>
      </c>
      <c r="H95" s="55">
        <v>0.22</v>
      </c>
      <c r="I95" s="55">
        <v>0.2</v>
      </c>
      <c r="J95" s="55">
        <v>0.11</v>
      </c>
      <c r="K95" s="55">
        <v>0.05</v>
      </c>
      <c r="L95" s="55">
        <v>0</v>
      </c>
      <c r="M95" s="56">
        <v>0</v>
      </c>
      <c r="N95" s="56">
        <v>0</v>
      </c>
      <c r="O95" s="163">
        <f t="shared" si="0"/>
        <v>0</v>
      </c>
      <c r="P95" s="163">
        <v>0.61</v>
      </c>
      <c r="Q95" s="164"/>
      <c r="R95" s="167">
        <v>0.58</v>
      </c>
      <c r="S95" s="60"/>
      <c r="T95" s="146"/>
    </row>
    <row r="96" spans="1:20" ht="15.75">
      <c r="A96" s="21"/>
      <c r="B96" s="123" t="s">
        <v>144</v>
      </c>
      <c r="C96" s="22">
        <f>SUM(C60:C91)</f>
        <v>84.85999999999999</v>
      </c>
      <c r="D96" s="22">
        <f>SUM(D60:D92)</f>
        <v>87.19999999999999</v>
      </c>
      <c r="E96" s="126">
        <v>132.9</v>
      </c>
      <c r="F96" s="21"/>
      <c r="G96" s="147"/>
      <c r="H96" s="124">
        <f>SUM(H60:H95)</f>
        <v>19.71</v>
      </c>
      <c r="I96" s="124">
        <f>SUM(I60:I95)</f>
        <v>65.29000000000002</v>
      </c>
      <c r="J96" s="124">
        <f>SUM(J60:J95)</f>
        <v>29.609999999999996</v>
      </c>
      <c r="K96" s="124">
        <v>10.19</v>
      </c>
      <c r="L96" s="124">
        <f>SUM(L60:L95)</f>
        <v>3.99</v>
      </c>
      <c r="M96" s="211">
        <f>SUM(M60:M95)</f>
        <v>0.5900000000000001</v>
      </c>
      <c r="N96" s="126">
        <f>SUM(N60:N95)</f>
        <v>1.27</v>
      </c>
      <c r="O96" s="177">
        <f>SUM(O60:O95)</f>
        <v>1.86</v>
      </c>
      <c r="P96" s="177">
        <f>SUM(P60:P93)</f>
        <v>136.43</v>
      </c>
      <c r="Q96" s="178"/>
      <c r="R96" s="177">
        <f>SUM(R60:R95)</f>
        <v>130.50000000000003</v>
      </c>
      <c r="S96" s="22"/>
      <c r="T96" s="127"/>
    </row>
    <row r="97" spans="1:20" ht="15.75">
      <c r="A97" s="21">
        <v>3</v>
      </c>
      <c r="B97" s="488" t="s">
        <v>357</v>
      </c>
      <c r="C97" s="475"/>
      <c r="D97" s="475"/>
      <c r="E97" s="475"/>
      <c r="F97" s="475"/>
      <c r="G97" s="475"/>
      <c r="H97" s="475"/>
      <c r="I97" s="475"/>
      <c r="J97" s="475"/>
      <c r="K97" s="475"/>
      <c r="L97" s="475"/>
      <c r="M97" s="475"/>
      <c r="N97" s="475"/>
      <c r="O97" s="475"/>
      <c r="P97" s="475"/>
      <c r="Q97" s="475"/>
      <c r="R97" s="475"/>
      <c r="S97" s="475"/>
      <c r="T97" s="476"/>
    </row>
    <row r="98" spans="1:24" ht="141.75">
      <c r="A98" s="148" t="s">
        <v>15</v>
      </c>
      <c r="B98" s="149" t="s">
        <v>297</v>
      </c>
      <c r="C98" s="150">
        <v>56.4</v>
      </c>
      <c r="D98" s="148">
        <v>39.96</v>
      </c>
      <c r="E98" s="31">
        <v>36.45</v>
      </c>
      <c r="F98" s="148" t="s">
        <v>107</v>
      </c>
      <c r="G98" s="32" t="s">
        <v>115</v>
      </c>
      <c r="H98" s="150">
        <v>0.38</v>
      </c>
      <c r="I98" s="150">
        <v>11.68</v>
      </c>
      <c r="J98" s="150">
        <v>9.06</v>
      </c>
      <c r="K98" s="150">
        <v>6.29</v>
      </c>
      <c r="L98" s="150">
        <v>7.76</v>
      </c>
      <c r="M98" s="31">
        <v>0.42</v>
      </c>
      <c r="N98" s="31">
        <v>0.43</v>
      </c>
      <c r="O98" s="167">
        <f>N98+M98</f>
        <v>0.85</v>
      </c>
      <c r="P98" s="167">
        <v>39.71</v>
      </c>
      <c r="Q98" s="169" t="s">
        <v>330</v>
      </c>
      <c r="R98" s="167">
        <v>37.82</v>
      </c>
      <c r="S98" s="151">
        <v>0.89</v>
      </c>
      <c r="T98" s="152" t="s">
        <v>35</v>
      </c>
      <c r="V98" s="13">
        <f>16.39-18.5</f>
        <v>-2.1099999999999994</v>
      </c>
      <c r="W98" s="13">
        <v>7.21</v>
      </c>
      <c r="X98" s="13">
        <v>-6.28</v>
      </c>
    </row>
    <row r="99" spans="1:20" ht="141.75">
      <c r="A99" s="153"/>
      <c r="B99" s="154"/>
      <c r="C99" s="155"/>
      <c r="D99" s="153"/>
      <c r="E99" s="92"/>
      <c r="F99" s="153"/>
      <c r="G99" s="105"/>
      <c r="H99" s="155"/>
      <c r="I99" s="155"/>
      <c r="J99" s="155"/>
      <c r="K99" s="155"/>
      <c r="L99" s="155"/>
      <c r="M99" s="92"/>
      <c r="N99" s="92"/>
      <c r="O99" s="174"/>
      <c r="P99" s="174"/>
      <c r="Q99" s="176"/>
      <c r="R99" s="174"/>
      <c r="S99" s="156"/>
      <c r="T99" s="157" t="s">
        <v>307</v>
      </c>
    </row>
    <row r="100" spans="1:20" ht="15.75">
      <c r="A100" s="57">
        <v>4</v>
      </c>
      <c r="B100" s="480" t="s">
        <v>150</v>
      </c>
      <c r="C100" s="481"/>
      <c r="D100" s="481"/>
      <c r="E100" s="481"/>
      <c r="F100" s="481"/>
      <c r="G100" s="481"/>
      <c r="H100" s="481"/>
      <c r="I100" s="481"/>
      <c r="J100" s="481"/>
      <c r="K100" s="481"/>
      <c r="L100" s="481"/>
      <c r="M100" s="481"/>
      <c r="N100" s="481"/>
      <c r="O100" s="481"/>
      <c r="P100" s="481"/>
      <c r="Q100" s="481"/>
      <c r="R100" s="481"/>
      <c r="S100" s="481"/>
      <c r="T100" s="482"/>
    </row>
    <row r="101" spans="1:24" ht="78.75">
      <c r="A101" s="27" t="s">
        <v>15</v>
      </c>
      <c r="B101" s="74" t="s">
        <v>151</v>
      </c>
      <c r="C101" s="29">
        <v>24.95</v>
      </c>
      <c r="D101" s="27">
        <v>14.88</v>
      </c>
      <c r="E101" s="31">
        <v>24.95</v>
      </c>
      <c r="F101" s="27" t="s">
        <v>291</v>
      </c>
      <c r="G101" s="3" t="s">
        <v>298</v>
      </c>
      <c r="H101" s="30">
        <v>0</v>
      </c>
      <c r="I101" s="30">
        <v>0.007</v>
      </c>
      <c r="J101" s="30">
        <v>6.5</v>
      </c>
      <c r="K101" s="30">
        <v>7.43</v>
      </c>
      <c r="L101" s="30">
        <v>18.87</v>
      </c>
      <c r="M101" s="31">
        <v>0.47</v>
      </c>
      <c r="N101" s="31">
        <v>0</v>
      </c>
      <c r="O101" s="167">
        <f>N101+M101</f>
        <v>0.47</v>
      </c>
      <c r="P101" s="167">
        <v>20.35</v>
      </c>
      <c r="Q101" s="169" t="s">
        <v>330</v>
      </c>
      <c r="R101" s="167">
        <v>19.34</v>
      </c>
      <c r="S101" s="158">
        <v>0.97</v>
      </c>
      <c r="T101" s="152" t="s">
        <v>33</v>
      </c>
      <c r="U101" s="18">
        <f>SUM(M101:R101)</f>
        <v>40.63</v>
      </c>
      <c r="V101" s="13">
        <f>4.88-3.9</f>
        <v>0.98</v>
      </c>
      <c r="W101" s="13">
        <v>8.98</v>
      </c>
      <c r="X101" s="13">
        <v>-7.43</v>
      </c>
    </row>
    <row r="102" spans="1:20" ht="110.25">
      <c r="A102" s="51"/>
      <c r="B102" s="159"/>
      <c r="C102" s="54"/>
      <c r="D102" s="51"/>
      <c r="E102" s="92"/>
      <c r="F102" s="51"/>
      <c r="G102" s="160"/>
      <c r="H102" s="91"/>
      <c r="I102" s="91"/>
      <c r="J102" s="91"/>
      <c r="K102" s="91"/>
      <c r="L102" s="91"/>
      <c r="M102" s="92"/>
      <c r="N102" s="92"/>
      <c r="O102" s="174"/>
      <c r="P102" s="174"/>
      <c r="Q102" s="176"/>
      <c r="R102" s="174"/>
      <c r="S102" s="161"/>
      <c r="T102" s="19" t="s">
        <v>116</v>
      </c>
    </row>
    <row r="103" spans="1:20" ht="15.75">
      <c r="A103" s="57">
        <v>5</v>
      </c>
      <c r="B103" s="162" t="s">
        <v>353</v>
      </c>
      <c r="C103" s="97"/>
      <c r="D103" s="57"/>
      <c r="E103" s="56"/>
      <c r="F103" s="57"/>
      <c r="G103" s="121"/>
      <c r="H103" s="55"/>
      <c r="I103" s="55"/>
      <c r="J103" s="55"/>
      <c r="K103" s="55"/>
      <c r="L103" s="55"/>
      <c r="M103" s="56"/>
      <c r="N103" s="56"/>
      <c r="O103" s="163"/>
      <c r="P103" s="163"/>
      <c r="Q103" s="164"/>
      <c r="R103" s="165"/>
      <c r="S103" s="60"/>
      <c r="T103" s="166"/>
    </row>
    <row r="104" spans="1:20" ht="139.5" customHeight="1">
      <c r="A104" s="27" t="s">
        <v>15</v>
      </c>
      <c r="B104" s="74" t="s">
        <v>47</v>
      </c>
      <c r="C104" s="238">
        <v>24.08</v>
      </c>
      <c r="D104" s="27">
        <v>18.67</v>
      </c>
      <c r="E104" s="31">
        <v>16.6</v>
      </c>
      <c r="F104" s="27" t="s">
        <v>354</v>
      </c>
      <c r="G104" s="3" t="s">
        <v>48</v>
      </c>
      <c r="H104" s="30">
        <v>0</v>
      </c>
      <c r="I104" s="30">
        <v>0</v>
      </c>
      <c r="J104" s="30">
        <v>9.395</v>
      </c>
      <c r="K104" s="30">
        <v>6.21</v>
      </c>
      <c r="L104" s="30">
        <v>2.53</v>
      </c>
      <c r="M104" s="31">
        <v>0</v>
      </c>
      <c r="N104" s="31">
        <v>0</v>
      </c>
      <c r="O104" s="167">
        <f>N104+M104</f>
        <v>0</v>
      </c>
      <c r="P104" s="168">
        <v>19.05</v>
      </c>
      <c r="Q104" s="169"/>
      <c r="R104" s="167">
        <v>18.14</v>
      </c>
      <c r="S104" s="33"/>
      <c r="T104" s="152" t="s">
        <v>49</v>
      </c>
    </row>
    <row r="105" spans="1:20" ht="31.5">
      <c r="A105" s="37"/>
      <c r="B105" s="75"/>
      <c r="C105" s="39"/>
      <c r="D105" s="37"/>
      <c r="E105" s="41"/>
      <c r="F105" s="37"/>
      <c r="G105" s="4"/>
      <c r="H105" s="40"/>
      <c r="I105" s="170"/>
      <c r="J105" s="170"/>
      <c r="K105" s="170"/>
      <c r="L105" s="170"/>
      <c r="M105" s="41"/>
      <c r="N105" s="41"/>
      <c r="O105" s="168"/>
      <c r="P105" s="171"/>
      <c r="Q105" s="172"/>
      <c r="R105" s="168"/>
      <c r="S105" s="114"/>
      <c r="T105" s="173" t="s">
        <v>342</v>
      </c>
    </row>
    <row r="106" spans="1:20" ht="31.5">
      <c r="A106" s="37"/>
      <c r="B106" s="75"/>
      <c r="C106" s="39"/>
      <c r="D106" s="37"/>
      <c r="E106" s="41"/>
      <c r="F106" s="37"/>
      <c r="G106" s="4"/>
      <c r="H106" s="40"/>
      <c r="I106" s="40"/>
      <c r="J106" s="40"/>
      <c r="K106" s="40"/>
      <c r="L106" s="40"/>
      <c r="M106" s="41"/>
      <c r="N106" s="41"/>
      <c r="O106" s="168"/>
      <c r="P106" s="171"/>
      <c r="Q106" s="172"/>
      <c r="R106" s="168"/>
      <c r="S106" s="114"/>
      <c r="T106" s="173" t="s">
        <v>343</v>
      </c>
    </row>
    <row r="107" spans="1:20" ht="31.5">
      <c r="A107" s="37"/>
      <c r="B107" s="75"/>
      <c r="C107" s="39"/>
      <c r="D107" s="37"/>
      <c r="E107" s="41"/>
      <c r="F107" s="37"/>
      <c r="G107" s="4"/>
      <c r="H107" s="40"/>
      <c r="I107" s="40"/>
      <c r="J107" s="40"/>
      <c r="K107" s="40"/>
      <c r="L107" s="40"/>
      <c r="M107" s="41"/>
      <c r="N107" s="41"/>
      <c r="O107" s="168"/>
      <c r="P107" s="171"/>
      <c r="Q107" s="172"/>
      <c r="R107" s="168"/>
      <c r="S107" s="114"/>
      <c r="T107" s="173" t="s">
        <v>344</v>
      </c>
    </row>
    <row r="108" spans="1:20" ht="31.5">
      <c r="A108" s="37"/>
      <c r="B108" s="75"/>
      <c r="C108" s="39"/>
      <c r="D108" s="37"/>
      <c r="E108" s="41"/>
      <c r="F108" s="37"/>
      <c r="G108" s="4"/>
      <c r="H108" s="40"/>
      <c r="I108" s="40"/>
      <c r="J108" s="40"/>
      <c r="K108" s="40"/>
      <c r="L108" s="40"/>
      <c r="M108" s="41"/>
      <c r="N108" s="41"/>
      <c r="O108" s="168"/>
      <c r="P108" s="171"/>
      <c r="Q108" s="172"/>
      <c r="R108" s="168"/>
      <c r="S108" s="114"/>
      <c r="T108" s="173" t="s">
        <v>345</v>
      </c>
    </row>
    <row r="109" spans="1:20" ht="31.5">
      <c r="A109" s="37"/>
      <c r="B109" s="75"/>
      <c r="C109" s="39"/>
      <c r="D109" s="37"/>
      <c r="E109" s="41"/>
      <c r="F109" s="37"/>
      <c r="G109" s="4"/>
      <c r="H109" s="40"/>
      <c r="I109" s="40"/>
      <c r="J109" s="40"/>
      <c r="K109" s="40"/>
      <c r="L109" s="40"/>
      <c r="M109" s="41"/>
      <c r="N109" s="41"/>
      <c r="O109" s="168"/>
      <c r="P109" s="171"/>
      <c r="Q109" s="172"/>
      <c r="R109" s="168"/>
      <c r="S109" s="114"/>
      <c r="T109" s="173" t="s">
        <v>346</v>
      </c>
    </row>
    <row r="110" spans="1:20" ht="94.5">
      <c r="A110" s="51"/>
      <c r="B110" s="159"/>
      <c r="C110" s="54"/>
      <c r="D110" s="51"/>
      <c r="E110" s="92"/>
      <c r="F110" s="51"/>
      <c r="G110" s="160"/>
      <c r="H110" s="91"/>
      <c r="I110" s="91"/>
      <c r="J110" s="91"/>
      <c r="K110" s="91"/>
      <c r="L110" s="91"/>
      <c r="M110" s="92"/>
      <c r="N110" s="92"/>
      <c r="O110" s="174"/>
      <c r="P110" s="175"/>
      <c r="Q110" s="176"/>
      <c r="R110" s="174"/>
      <c r="S110" s="101"/>
      <c r="T110" s="157" t="s">
        <v>30</v>
      </c>
    </row>
    <row r="111" spans="1:20" ht="15.75">
      <c r="A111" s="51"/>
      <c r="B111" s="159"/>
      <c r="C111" s="54"/>
      <c r="D111" s="51"/>
      <c r="E111" s="92"/>
      <c r="F111" s="51"/>
      <c r="G111" s="160"/>
      <c r="H111" s="91"/>
      <c r="I111" s="91"/>
      <c r="J111" s="91"/>
      <c r="K111" s="91"/>
      <c r="L111" s="91"/>
      <c r="M111" s="92"/>
      <c r="N111" s="92"/>
      <c r="O111" s="174"/>
      <c r="P111" s="175"/>
      <c r="Q111" s="176"/>
      <c r="R111" s="174"/>
      <c r="S111" s="101"/>
      <c r="T111" s="102"/>
    </row>
    <row r="112" spans="1:20" ht="78.75">
      <c r="A112" s="51" t="s">
        <v>16</v>
      </c>
      <c r="B112" s="159" t="s">
        <v>292</v>
      </c>
      <c r="C112" s="54">
        <v>0</v>
      </c>
      <c r="D112" s="51">
        <v>0.9597</v>
      </c>
      <c r="E112" s="92"/>
      <c r="F112" s="51" t="s">
        <v>293</v>
      </c>
      <c r="G112" s="160"/>
      <c r="H112" s="91">
        <v>0</v>
      </c>
      <c r="I112" s="91">
        <v>0</v>
      </c>
      <c r="J112" s="91">
        <v>0</v>
      </c>
      <c r="K112" s="91">
        <v>0.44</v>
      </c>
      <c r="L112" s="91">
        <v>0.41</v>
      </c>
      <c r="M112" s="92">
        <v>0</v>
      </c>
      <c r="N112" s="92">
        <v>0</v>
      </c>
      <c r="O112" s="163">
        <f>N112+M112</f>
        <v>0</v>
      </c>
      <c r="P112" s="163">
        <v>0</v>
      </c>
      <c r="Q112" s="164"/>
      <c r="R112" s="163">
        <v>0.84</v>
      </c>
      <c r="S112" s="101"/>
      <c r="T112" s="102" t="s">
        <v>31</v>
      </c>
    </row>
    <row r="113" spans="1:20" ht="94.5">
      <c r="A113" s="51" t="s">
        <v>17</v>
      </c>
      <c r="B113" s="159" t="s">
        <v>10</v>
      </c>
      <c r="C113" s="54">
        <v>0</v>
      </c>
      <c r="D113" s="51">
        <v>0.16</v>
      </c>
      <c r="E113" s="92">
        <v>0</v>
      </c>
      <c r="F113" s="51" t="s">
        <v>104</v>
      </c>
      <c r="G113" s="105" t="s">
        <v>105</v>
      </c>
      <c r="H113" s="91">
        <v>0</v>
      </c>
      <c r="I113" s="91">
        <v>0</v>
      </c>
      <c r="J113" s="91">
        <v>0</v>
      </c>
      <c r="K113" s="91">
        <v>0</v>
      </c>
      <c r="L113" s="91">
        <v>0.14</v>
      </c>
      <c r="M113" s="92">
        <v>0</v>
      </c>
      <c r="N113" s="92">
        <v>0</v>
      </c>
      <c r="O113" s="163">
        <f>N113+M113</f>
        <v>0</v>
      </c>
      <c r="P113" s="163">
        <f>(O113+H113+I113+J113+K113)*5%+H113+O113+I113+J113+K113</f>
        <v>0</v>
      </c>
      <c r="Q113" s="164"/>
      <c r="R113" s="163">
        <v>0.14</v>
      </c>
      <c r="S113" s="101"/>
      <c r="T113" s="102" t="s">
        <v>32</v>
      </c>
    </row>
    <row r="114" spans="1:20" ht="78.75">
      <c r="A114" s="51" t="s">
        <v>19</v>
      </c>
      <c r="B114" s="159" t="s">
        <v>11</v>
      </c>
      <c r="C114" s="54">
        <v>0.24</v>
      </c>
      <c r="D114" s="51">
        <v>0</v>
      </c>
      <c r="E114" s="92">
        <v>0</v>
      </c>
      <c r="F114" s="51" t="s">
        <v>12</v>
      </c>
      <c r="G114" s="105" t="s">
        <v>95</v>
      </c>
      <c r="H114" s="91">
        <v>0</v>
      </c>
      <c r="I114" s="91">
        <v>0</v>
      </c>
      <c r="J114" s="91">
        <v>0</v>
      </c>
      <c r="K114" s="91">
        <v>0</v>
      </c>
      <c r="L114" s="91">
        <v>0.19</v>
      </c>
      <c r="M114" s="92">
        <v>0</v>
      </c>
      <c r="N114" s="92">
        <v>0</v>
      </c>
      <c r="O114" s="163">
        <v>0</v>
      </c>
      <c r="P114" s="163">
        <f>(O114+H114+I114+J114+K114)*5%+H114+O114+I114+J114+K114</f>
        <v>0</v>
      </c>
      <c r="Q114" s="176"/>
      <c r="R114" s="163">
        <f>H114+I114+O114+J114+K114+L114</f>
        <v>0.19</v>
      </c>
      <c r="S114" s="101"/>
      <c r="T114" s="102" t="s">
        <v>319</v>
      </c>
    </row>
    <row r="115" spans="1:20" ht="78.75">
      <c r="A115" s="51" t="s">
        <v>20</v>
      </c>
      <c r="B115" s="159" t="s">
        <v>13</v>
      </c>
      <c r="C115" s="54">
        <v>0.25</v>
      </c>
      <c r="D115" s="51">
        <v>0</v>
      </c>
      <c r="E115" s="92">
        <v>0</v>
      </c>
      <c r="F115" s="51" t="s">
        <v>14</v>
      </c>
      <c r="G115" s="105" t="s">
        <v>96</v>
      </c>
      <c r="H115" s="91">
        <v>0</v>
      </c>
      <c r="I115" s="91">
        <v>0</v>
      </c>
      <c r="J115" s="91">
        <v>0</v>
      </c>
      <c r="K115" s="91">
        <v>0</v>
      </c>
      <c r="L115" s="91">
        <v>0.18</v>
      </c>
      <c r="M115" s="92">
        <v>0</v>
      </c>
      <c r="N115" s="92">
        <v>0</v>
      </c>
      <c r="O115" s="163">
        <f>N115+M115</f>
        <v>0</v>
      </c>
      <c r="P115" s="163">
        <f>(O115+H115+I115+J115+K115)*5%+H115+O115+I115+J115+K115</f>
        <v>0</v>
      </c>
      <c r="Q115" s="176"/>
      <c r="R115" s="163">
        <f>H115+I115+O115+J115+K115+L115</f>
        <v>0.18</v>
      </c>
      <c r="S115" s="101"/>
      <c r="T115" s="102" t="s">
        <v>320</v>
      </c>
    </row>
    <row r="116" spans="1:21" s="5" customFormat="1" ht="15.75">
      <c r="A116" s="21"/>
      <c r="B116" s="123" t="s">
        <v>144</v>
      </c>
      <c r="C116" s="124">
        <f>SUM(C104:C115)</f>
        <v>24.569999999999997</v>
      </c>
      <c r="D116" s="124">
        <f>SUM(D104:D115)</f>
        <v>19.789700000000003</v>
      </c>
      <c r="E116" s="126">
        <f>SUM(E104:E115)</f>
        <v>16.6</v>
      </c>
      <c r="F116" s="21"/>
      <c r="G116" s="126"/>
      <c r="H116" s="124"/>
      <c r="I116" s="124"/>
      <c r="J116" s="124">
        <f aca="true" t="shared" si="1" ref="J116:O116">SUM(J104:J115)</f>
        <v>9.395</v>
      </c>
      <c r="K116" s="124">
        <f t="shared" si="1"/>
        <v>6.65</v>
      </c>
      <c r="L116" s="124">
        <f t="shared" si="1"/>
        <v>3.45</v>
      </c>
      <c r="M116" s="126">
        <f t="shared" si="1"/>
        <v>0</v>
      </c>
      <c r="N116" s="126">
        <f t="shared" si="1"/>
        <v>0</v>
      </c>
      <c r="O116" s="177">
        <f t="shared" si="1"/>
        <v>0</v>
      </c>
      <c r="P116" s="177">
        <v>20.46</v>
      </c>
      <c r="Q116" s="178"/>
      <c r="R116" s="177">
        <f>SUM(R104:R115)</f>
        <v>19.490000000000002</v>
      </c>
      <c r="S116" s="22"/>
      <c r="T116" s="127"/>
      <c r="U116" s="179"/>
    </row>
    <row r="117" spans="1:24" s="5" customFormat="1" ht="299.25">
      <c r="A117" s="21">
        <v>6</v>
      </c>
      <c r="B117" s="53" t="s">
        <v>27</v>
      </c>
      <c r="C117" s="55">
        <v>7.49</v>
      </c>
      <c r="D117" s="55">
        <v>4.8</v>
      </c>
      <c r="E117" s="126"/>
      <c r="F117" s="57" t="s">
        <v>109</v>
      </c>
      <c r="G117" s="56" t="s">
        <v>108</v>
      </c>
      <c r="H117" s="55">
        <v>0</v>
      </c>
      <c r="I117" s="55">
        <v>0</v>
      </c>
      <c r="J117" s="55">
        <v>0.01</v>
      </c>
      <c r="K117" s="55">
        <v>0.83</v>
      </c>
      <c r="L117" s="55">
        <v>2.62</v>
      </c>
      <c r="M117" s="56">
        <v>0</v>
      </c>
      <c r="N117" s="56">
        <v>0.1</v>
      </c>
      <c r="O117" s="163">
        <f>M117+N117</f>
        <v>0.1</v>
      </c>
      <c r="P117" s="163">
        <v>4.37</v>
      </c>
      <c r="Q117" s="176"/>
      <c r="R117" s="163">
        <v>4.16</v>
      </c>
      <c r="S117" s="22"/>
      <c r="T117" s="127" t="s">
        <v>45</v>
      </c>
      <c r="U117" s="179"/>
      <c r="W117" s="5">
        <v>0.93</v>
      </c>
      <c r="X117" s="5">
        <v>-1.75</v>
      </c>
    </row>
    <row r="118" spans="1:21" s="5" customFormat="1" ht="143.25" customHeight="1">
      <c r="A118" s="21">
        <v>7</v>
      </c>
      <c r="B118" s="53" t="s">
        <v>28</v>
      </c>
      <c r="C118" s="55">
        <v>9.39</v>
      </c>
      <c r="D118" s="55">
        <v>8.83</v>
      </c>
      <c r="E118" s="126"/>
      <c r="F118" s="57" t="s">
        <v>110</v>
      </c>
      <c r="G118" s="56" t="s">
        <v>111</v>
      </c>
      <c r="H118" s="55">
        <v>0</v>
      </c>
      <c r="I118" s="55">
        <v>0</v>
      </c>
      <c r="J118" s="55">
        <v>0</v>
      </c>
      <c r="K118" s="55">
        <v>0.1</v>
      </c>
      <c r="L118" s="55">
        <v>3.08</v>
      </c>
      <c r="M118" s="56">
        <v>0</v>
      </c>
      <c r="N118" s="56">
        <v>0.53</v>
      </c>
      <c r="O118" s="163">
        <f>M118+N118</f>
        <v>0.53</v>
      </c>
      <c r="P118" s="163">
        <v>4.72</v>
      </c>
      <c r="Q118" s="180"/>
      <c r="R118" s="163">
        <v>4.5</v>
      </c>
      <c r="S118" s="22"/>
      <c r="T118" s="61" t="s">
        <v>46</v>
      </c>
      <c r="U118" s="179"/>
    </row>
    <row r="119" spans="1:21" s="5" customFormat="1" ht="94.5">
      <c r="A119" s="216">
        <v>8</v>
      </c>
      <c r="B119" s="109" t="s">
        <v>392</v>
      </c>
      <c r="C119" s="30">
        <v>0.94</v>
      </c>
      <c r="D119" s="30"/>
      <c r="E119" s="219"/>
      <c r="F119" s="27" t="s">
        <v>393</v>
      </c>
      <c r="G119" s="31" t="s">
        <v>394</v>
      </c>
      <c r="H119" s="30">
        <v>0</v>
      </c>
      <c r="I119" s="30">
        <v>0</v>
      </c>
      <c r="J119" s="30">
        <v>0</v>
      </c>
      <c r="K119" s="30">
        <v>0</v>
      </c>
      <c r="L119" s="30">
        <v>0</v>
      </c>
      <c r="M119" s="31">
        <v>44.04</v>
      </c>
      <c r="N119" s="31">
        <v>0</v>
      </c>
      <c r="O119" s="167">
        <v>44.04</v>
      </c>
      <c r="P119" s="163">
        <v>0</v>
      </c>
      <c r="Q119" s="138"/>
      <c r="R119" s="163">
        <f>O119+P119</f>
        <v>44.04</v>
      </c>
      <c r="S119" s="237"/>
      <c r="T119" s="110" t="s">
        <v>396</v>
      </c>
      <c r="U119" s="179"/>
    </row>
    <row r="120" spans="1:21" s="5" customFormat="1" ht="157.5">
      <c r="A120" s="27">
        <v>9</v>
      </c>
      <c r="B120" s="109" t="s">
        <v>29</v>
      </c>
      <c r="C120" s="30">
        <v>7.68</v>
      </c>
      <c r="D120" s="30">
        <v>8.69</v>
      </c>
      <c r="E120" s="31"/>
      <c r="F120" s="27" t="s">
        <v>112</v>
      </c>
      <c r="G120" s="31" t="s">
        <v>113</v>
      </c>
      <c r="H120" s="30">
        <v>0</v>
      </c>
      <c r="I120" s="30">
        <v>0</v>
      </c>
      <c r="J120" s="30">
        <v>0</v>
      </c>
      <c r="K120" s="30">
        <v>1.59</v>
      </c>
      <c r="L120" s="30">
        <v>3.51</v>
      </c>
      <c r="M120" s="31">
        <v>0.26</v>
      </c>
      <c r="N120" s="31">
        <v>1.57</v>
      </c>
      <c r="O120" s="167">
        <f>M120+N120</f>
        <v>1.83</v>
      </c>
      <c r="P120" s="163">
        <v>4.9</v>
      </c>
      <c r="Q120" s="138"/>
      <c r="R120" s="163">
        <v>4.67</v>
      </c>
      <c r="S120" s="29"/>
      <c r="T120" s="152" t="s">
        <v>347</v>
      </c>
      <c r="U120" s="179"/>
    </row>
    <row r="121" spans="1:21" s="5" customFormat="1" ht="94.5">
      <c r="A121" s="37"/>
      <c r="B121" s="85"/>
      <c r="C121" s="40"/>
      <c r="D121" s="40"/>
      <c r="E121" s="41"/>
      <c r="F121" s="37"/>
      <c r="G121" s="41"/>
      <c r="H121" s="40"/>
      <c r="I121" s="40"/>
      <c r="J121" s="40"/>
      <c r="K121" s="40"/>
      <c r="L121" s="40"/>
      <c r="M121" s="41"/>
      <c r="N121" s="41"/>
      <c r="O121" s="168"/>
      <c r="P121" s="168"/>
      <c r="Q121" s="140"/>
      <c r="R121" s="168"/>
      <c r="S121" s="39"/>
      <c r="T121" s="173" t="s">
        <v>6</v>
      </c>
      <c r="U121" s="179"/>
    </row>
    <row r="122" spans="1:21" s="5" customFormat="1" ht="110.25">
      <c r="A122" s="37"/>
      <c r="B122" s="85"/>
      <c r="C122" s="40"/>
      <c r="D122" s="40"/>
      <c r="E122" s="41"/>
      <c r="F122" s="37"/>
      <c r="G122" s="41"/>
      <c r="H122" s="40"/>
      <c r="I122" s="40"/>
      <c r="J122" s="40"/>
      <c r="K122" s="40"/>
      <c r="L122" s="40"/>
      <c r="M122" s="41"/>
      <c r="N122" s="41"/>
      <c r="O122" s="168"/>
      <c r="P122" s="168"/>
      <c r="Q122" s="140"/>
      <c r="R122" s="168"/>
      <c r="S122" s="39"/>
      <c r="T122" s="173" t="s">
        <v>308</v>
      </c>
      <c r="U122" s="179"/>
    </row>
    <row r="123" spans="1:21" s="5" customFormat="1" ht="63">
      <c r="A123" s="37"/>
      <c r="B123" s="85"/>
      <c r="C123" s="40"/>
      <c r="D123" s="40"/>
      <c r="E123" s="41"/>
      <c r="F123" s="37"/>
      <c r="G123" s="41"/>
      <c r="H123" s="40"/>
      <c r="I123" s="40"/>
      <c r="J123" s="40"/>
      <c r="K123" s="40"/>
      <c r="L123" s="40"/>
      <c r="M123" s="59"/>
      <c r="N123" s="59"/>
      <c r="O123" s="168"/>
      <c r="P123" s="168"/>
      <c r="Q123" s="140"/>
      <c r="R123" s="168"/>
      <c r="S123" s="39"/>
      <c r="T123" s="173" t="s">
        <v>34</v>
      </c>
      <c r="U123" s="179"/>
    </row>
    <row r="124" spans="1:21" s="5" customFormat="1" ht="63">
      <c r="A124" s="51"/>
      <c r="B124" s="90"/>
      <c r="C124" s="91"/>
      <c r="D124" s="91"/>
      <c r="E124" s="92"/>
      <c r="F124" s="51"/>
      <c r="G124" s="92"/>
      <c r="H124" s="91"/>
      <c r="I124" s="91"/>
      <c r="J124" s="91"/>
      <c r="K124" s="91"/>
      <c r="L124" s="91"/>
      <c r="M124" s="59"/>
      <c r="N124" s="59"/>
      <c r="O124" s="174"/>
      <c r="P124" s="174"/>
      <c r="Q124" s="141"/>
      <c r="R124" s="174"/>
      <c r="S124" s="54"/>
      <c r="T124" s="157" t="s">
        <v>403</v>
      </c>
      <c r="U124" s="179"/>
    </row>
    <row r="125" spans="1:21" s="5" customFormat="1" ht="63">
      <c r="A125" s="57">
        <v>9</v>
      </c>
      <c r="B125" s="53" t="s">
        <v>97</v>
      </c>
      <c r="C125" s="55">
        <v>20</v>
      </c>
      <c r="D125" s="55" t="s">
        <v>147</v>
      </c>
      <c r="E125" s="56"/>
      <c r="F125" s="57"/>
      <c r="G125" s="56"/>
      <c r="H125" s="55"/>
      <c r="I125" s="55"/>
      <c r="J125" s="55"/>
      <c r="K125" s="55"/>
      <c r="L125" s="55"/>
      <c r="M125" s="59"/>
      <c r="N125" s="59"/>
      <c r="O125" s="163"/>
      <c r="P125" s="163"/>
      <c r="Q125" s="180"/>
      <c r="R125" s="163"/>
      <c r="S125" s="97"/>
      <c r="T125" s="236" t="s">
        <v>325</v>
      </c>
      <c r="U125" s="179"/>
    </row>
    <row r="126" spans="1:21" s="5" customFormat="1" ht="47.25">
      <c r="A126" s="57">
        <v>10</v>
      </c>
      <c r="B126" s="53" t="s">
        <v>99</v>
      </c>
      <c r="C126" s="55">
        <v>20</v>
      </c>
      <c r="D126" s="55">
        <v>5.49</v>
      </c>
      <c r="E126" s="56"/>
      <c r="F126" s="57" t="s">
        <v>287</v>
      </c>
      <c r="G126" s="56" t="s">
        <v>288</v>
      </c>
      <c r="H126" s="55" t="s">
        <v>147</v>
      </c>
      <c r="I126" s="55" t="s">
        <v>147</v>
      </c>
      <c r="J126" s="55" t="s">
        <v>147</v>
      </c>
      <c r="K126" s="55" t="s">
        <v>147</v>
      </c>
      <c r="L126" s="55">
        <v>1.02</v>
      </c>
      <c r="M126" s="56">
        <v>0.92</v>
      </c>
      <c r="N126" s="56">
        <v>0.19</v>
      </c>
      <c r="O126" s="163">
        <v>0.92</v>
      </c>
      <c r="P126" s="163">
        <v>2.03</v>
      </c>
      <c r="Q126" s="180"/>
      <c r="R126" s="163">
        <v>1.94</v>
      </c>
      <c r="S126" s="97"/>
      <c r="T126" s="236" t="s">
        <v>398</v>
      </c>
      <c r="U126" s="179"/>
    </row>
    <row r="127" spans="1:21" s="5" customFormat="1" ht="110.25">
      <c r="A127" s="57">
        <v>11</v>
      </c>
      <c r="B127" s="53" t="s">
        <v>98</v>
      </c>
      <c r="C127" s="55">
        <v>10</v>
      </c>
      <c r="D127" s="55">
        <v>6.33</v>
      </c>
      <c r="E127" s="56"/>
      <c r="F127" s="57" t="s">
        <v>100</v>
      </c>
      <c r="G127" s="56" t="s">
        <v>101</v>
      </c>
      <c r="H127" s="55" t="s">
        <v>147</v>
      </c>
      <c r="I127" s="55" t="s">
        <v>147</v>
      </c>
      <c r="J127" s="55" t="s">
        <v>147</v>
      </c>
      <c r="K127" s="55" t="s">
        <v>147</v>
      </c>
      <c r="L127" s="55">
        <v>1.98</v>
      </c>
      <c r="M127" s="56">
        <v>1.25</v>
      </c>
      <c r="N127" s="56">
        <v>0.6</v>
      </c>
      <c r="O127" s="163">
        <v>1.85</v>
      </c>
      <c r="P127" s="163">
        <v>4.02</v>
      </c>
      <c r="Q127" s="180"/>
      <c r="R127" s="163">
        <v>3.83</v>
      </c>
      <c r="S127" s="97"/>
      <c r="T127" s="236" t="s">
        <v>306</v>
      </c>
      <c r="U127" s="179"/>
    </row>
    <row r="130" ht="16.5" thickBot="1"/>
    <row r="131" spans="1:20" ht="17.25" thickBot="1" thickTop="1">
      <c r="A131" s="181"/>
      <c r="B131" s="182"/>
      <c r="C131" s="183"/>
      <c r="D131" s="181"/>
      <c r="E131" s="184"/>
      <c r="F131" s="181"/>
      <c r="G131" s="185"/>
      <c r="H131" s="186"/>
      <c r="I131" s="186"/>
      <c r="J131" s="186"/>
      <c r="K131" s="186"/>
      <c r="L131" s="1"/>
      <c r="M131" s="184"/>
      <c r="N131" s="184"/>
      <c r="O131" s="214"/>
      <c r="P131" s="215"/>
      <c r="Q131" s="215"/>
      <c r="R131" s="2"/>
      <c r="S131" s="183"/>
      <c r="T131" s="187"/>
    </row>
    <row r="132" ht="16.5" thickTop="1"/>
    <row r="179" ht="15.75">
      <c r="M179" s="16">
        <f>125.62*1.05</f>
        <v>131.901</v>
      </c>
    </row>
  </sheetData>
  <sheetProtection/>
  <mergeCells count="33">
    <mergeCell ref="F2:F3"/>
    <mergeCell ref="K2:K3"/>
    <mergeCell ref="B100:T100"/>
    <mergeCell ref="E6:E19"/>
    <mergeCell ref="E36:E38"/>
    <mergeCell ref="E48:E55"/>
    <mergeCell ref="B13:B15"/>
    <mergeCell ref="Q62:Q65"/>
    <mergeCell ref="P66:P83"/>
    <mergeCell ref="B97:T97"/>
    <mergeCell ref="H2:H3"/>
    <mergeCell ref="G2:G3"/>
    <mergeCell ref="J2:J3"/>
    <mergeCell ref="A1:T1"/>
    <mergeCell ref="A2:A3"/>
    <mergeCell ref="B2:B3"/>
    <mergeCell ref="C2:C3"/>
    <mergeCell ref="D2:D3"/>
    <mergeCell ref="E2:E3"/>
    <mergeCell ref="P2:P3"/>
    <mergeCell ref="G62:G74"/>
    <mergeCell ref="B5:T5"/>
    <mergeCell ref="Q60:Q61"/>
    <mergeCell ref="E27:E29"/>
    <mergeCell ref="B59:H59"/>
    <mergeCell ref="Q66:Q83"/>
    <mergeCell ref="T2:T3"/>
    <mergeCell ref="I2:I3"/>
    <mergeCell ref="Q2:Q3"/>
    <mergeCell ref="M2:O2"/>
    <mergeCell ref="S2:S3"/>
    <mergeCell ref="L2:L3"/>
    <mergeCell ref="R2:R3"/>
  </mergeCells>
  <printOptions horizontalCentered="1"/>
  <pageMargins left="0.25" right="0.25" top="0.5" bottom="0.5" header="0" footer="0"/>
  <pageSetup horizontalDpi="600" verticalDpi="600" orientation="landscape" paperSize="5" scale="50" r:id="rId1"/>
  <rowBreaks count="5" manualBreakCount="5">
    <brk id="96" max="255" man="1"/>
    <brk id="111" max="255" man="1"/>
    <brk id="118" max="19" man="1"/>
    <brk id="124" max="19" man="1"/>
    <brk id="127" max="19" man="1"/>
  </rowBreaks>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Z74"/>
  <sheetViews>
    <sheetView view="pageBreakPreview" zoomScale="55" zoomScaleNormal="55" zoomScaleSheetLayoutView="55" zoomScalePageLayoutView="0" workbookViewId="0" topLeftCell="A1">
      <pane ySplit="3" topLeftCell="A4" activePane="bottomLeft" state="frozen"/>
      <selection pane="topLeft" activeCell="A1" sqref="A1"/>
      <selection pane="bottomLeft" activeCell="M6" sqref="M6"/>
    </sheetView>
  </sheetViews>
  <sheetFormatPr defaultColWidth="9.140625" defaultRowHeight="12.75"/>
  <cols>
    <col min="1" max="1" width="6.00390625" style="12" customWidth="1"/>
    <col min="2" max="2" width="28.8515625" style="429" customWidth="1"/>
    <col min="3" max="3" width="12.57421875" style="15" customWidth="1"/>
    <col min="4" max="4" width="10.7109375" style="12" customWidth="1"/>
    <col min="5" max="5" width="12.7109375" style="16" customWidth="1"/>
    <col min="6" max="6" width="16.28125" style="12" customWidth="1"/>
    <col min="7" max="7" width="23.140625" style="17" customWidth="1"/>
    <col min="8" max="8" width="11.28125" style="18" customWidth="1"/>
    <col min="9" max="9" width="12.140625" style="18" customWidth="1"/>
    <col min="10" max="11" width="11.421875" style="18" customWidth="1"/>
    <col min="12" max="12" width="13.7109375" style="18" customWidth="1"/>
    <col min="13" max="13" width="12.7109375" style="18" customWidth="1"/>
    <col min="14" max="14" width="13.00390625" style="16" customWidth="1"/>
    <col min="15" max="15" width="14.7109375" style="16" customWidth="1"/>
    <col min="16" max="17" width="12.00390625" style="212" customWidth="1"/>
    <col min="18" max="18" width="13.421875" style="212" customWidth="1"/>
    <col min="19" max="19" width="25.421875" style="213" hidden="1" customWidth="1"/>
    <col min="20" max="20" width="14.00390625" style="213" customWidth="1"/>
    <col min="21" max="21" width="16.28125" style="15" customWidth="1"/>
    <col min="22" max="22" width="32.140625" style="20" customWidth="1"/>
    <col min="23" max="23" width="16.00390625" style="12" hidden="1" customWidth="1"/>
    <col min="24" max="16384" width="9.140625" style="13" customWidth="1"/>
  </cols>
  <sheetData>
    <row r="1" spans="1:25" s="5" customFormat="1" ht="51" customHeight="1">
      <c r="A1" s="489" t="s">
        <v>405</v>
      </c>
      <c r="B1" s="489"/>
      <c r="C1" s="489"/>
      <c r="D1" s="489"/>
      <c r="E1" s="489"/>
      <c r="F1" s="489"/>
      <c r="G1" s="489"/>
      <c r="H1" s="489"/>
      <c r="I1" s="489"/>
      <c r="J1" s="489"/>
      <c r="K1" s="489"/>
      <c r="L1" s="489"/>
      <c r="M1" s="489"/>
      <c r="N1" s="489"/>
      <c r="O1" s="489"/>
      <c r="P1" s="489"/>
      <c r="Q1" s="489"/>
      <c r="R1" s="489"/>
      <c r="S1" s="489"/>
      <c r="T1" s="489"/>
      <c r="U1" s="489"/>
      <c r="V1" s="489"/>
      <c r="Y1" s="6"/>
    </row>
    <row r="2" spans="1:23" s="8" customFormat="1" ht="78.75" customHeight="1">
      <c r="A2" s="490" t="s">
        <v>332</v>
      </c>
      <c r="B2" s="492" t="s">
        <v>386</v>
      </c>
      <c r="C2" s="492" t="s">
        <v>143</v>
      </c>
      <c r="D2" s="490" t="s">
        <v>142</v>
      </c>
      <c r="E2" s="494" t="s">
        <v>387</v>
      </c>
      <c r="F2" s="490" t="s">
        <v>120</v>
      </c>
      <c r="G2" s="500" t="s">
        <v>103</v>
      </c>
      <c r="H2" s="498" t="s">
        <v>156</v>
      </c>
      <c r="I2" s="498" t="s">
        <v>338</v>
      </c>
      <c r="J2" s="498" t="s">
        <v>395</v>
      </c>
      <c r="K2" s="498" t="s">
        <v>102</v>
      </c>
      <c r="L2" s="498" t="s">
        <v>317</v>
      </c>
      <c r="M2" s="498" t="s">
        <v>263</v>
      </c>
      <c r="N2" s="506" t="s">
        <v>273</v>
      </c>
      <c r="O2" s="507"/>
      <c r="P2" s="508"/>
      <c r="Q2" s="376" t="s">
        <v>204</v>
      </c>
      <c r="R2" s="496" t="s">
        <v>155</v>
      </c>
      <c r="S2" s="504" t="s">
        <v>365</v>
      </c>
      <c r="T2" s="504" t="s">
        <v>152</v>
      </c>
      <c r="U2" s="492" t="s">
        <v>140</v>
      </c>
      <c r="V2" s="502" t="s">
        <v>364</v>
      </c>
      <c r="W2" s="7" t="s">
        <v>389</v>
      </c>
    </row>
    <row r="3" spans="1:23" s="8" customFormat="1" ht="84.75" customHeight="1">
      <c r="A3" s="491"/>
      <c r="B3" s="493"/>
      <c r="C3" s="493"/>
      <c r="D3" s="491"/>
      <c r="E3" s="495"/>
      <c r="F3" s="491"/>
      <c r="G3" s="501"/>
      <c r="H3" s="499"/>
      <c r="I3" s="499"/>
      <c r="J3" s="499"/>
      <c r="K3" s="499"/>
      <c r="L3" s="499"/>
      <c r="M3" s="499"/>
      <c r="N3" s="126" t="s">
        <v>117</v>
      </c>
      <c r="O3" s="126" t="s">
        <v>1</v>
      </c>
      <c r="P3" s="178" t="s">
        <v>265</v>
      </c>
      <c r="Q3" s="377"/>
      <c r="R3" s="497"/>
      <c r="S3" s="505"/>
      <c r="T3" s="505"/>
      <c r="U3" s="493"/>
      <c r="V3" s="503"/>
      <c r="W3" s="9"/>
    </row>
    <row r="4" spans="1:23" s="8" customFormat="1" ht="15.75">
      <c r="A4" s="21">
        <v>1</v>
      </c>
      <c r="B4" s="22">
        <v>2</v>
      </c>
      <c r="C4" s="22">
        <v>3</v>
      </c>
      <c r="D4" s="21">
        <v>4</v>
      </c>
      <c r="E4" s="23">
        <v>5</v>
      </c>
      <c r="F4" s="24">
        <v>6</v>
      </c>
      <c r="G4" s="23">
        <v>7</v>
      </c>
      <c r="H4" s="24">
        <v>8</v>
      </c>
      <c r="I4" s="24">
        <v>9</v>
      </c>
      <c r="J4" s="24">
        <v>10</v>
      </c>
      <c r="K4" s="24">
        <v>11</v>
      </c>
      <c r="L4" s="24">
        <v>12</v>
      </c>
      <c r="M4" s="24"/>
      <c r="N4" s="23">
        <v>13</v>
      </c>
      <c r="O4" s="23">
        <v>14</v>
      </c>
      <c r="P4" s="188">
        <v>15</v>
      </c>
      <c r="Q4" s="188"/>
      <c r="R4" s="188">
        <v>16</v>
      </c>
      <c r="S4" s="188">
        <v>11</v>
      </c>
      <c r="T4" s="188">
        <v>17</v>
      </c>
      <c r="U4" s="22">
        <v>18</v>
      </c>
      <c r="V4" s="25">
        <v>19</v>
      </c>
      <c r="W4" s="9"/>
    </row>
    <row r="5" spans="1:23" s="11" customFormat="1" ht="15.75">
      <c r="A5" s="26">
        <v>1</v>
      </c>
      <c r="B5" s="475" t="s">
        <v>118</v>
      </c>
      <c r="C5" s="475"/>
      <c r="D5" s="475"/>
      <c r="E5" s="475"/>
      <c r="F5" s="475"/>
      <c r="G5" s="475"/>
      <c r="H5" s="475"/>
      <c r="I5" s="475"/>
      <c r="J5" s="475"/>
      <c r="K5" s="475"/>
      <c r="L5" s="475"/>
      <c r="M5" s="475"/>
      <c r="N5" s="475"/>
      <c r="O5" s="475"/>
      <c r="P5" s="475"/>
      <c r="Q5" s="475"/>
      <c r="R5" s="475"/>
      <c r="S5" s="475"/>
      <c r="T5" s="475"/>
      <c r="U5" s="475"/>
      <c r="V5" s="476"/>
      <c r="W5" s="10"/>
    </row>
    <row r="6" spans="1:23" ht="203.25" customHeight="1">
      <c r="A6" s="57">
        <v>1</v>
      </c>
      <c r="B6" s="123" t="s">
        <v>85</v>
      </c>
      <c r="C6" s="221">
        <v>64.73</v>
      </c>
      <c r="D6" s="124">
        <v>5.43</v>
      </c>
      <c r="E6" s="446">
        <v>8.37</v>
      </c>
      <c r="F6" s="124" t="s">
        <v>311</v>
      </c>
      <c r="G6" s="126" t="s">
        <v>88</v>
      </c>
      <c r="H6" s="124">
        <v>0</v>
      </c>
      <c r="I6" s="124">
        <v>0</v>
      </c>
      <c r="J6" s="124">
        <v>0</v>
      </c>
      <c r="K6" s="124">
        <v>1.42</v>
      </c>
      <c r="L6" s="124">
        <v>1.56</v>
      </c>
      <c r="M6" s="124">
        <v>0.75</v>
      </c>
      <c r="N6" s="126">
        <v>0</v>
      </c>
      <c r="O6" s="126">
        <v>0</v>
      </c>
      <c r="P6" s="177">
        <v>0</v>
      </c>
      <c r="Q6" s="177"/>
      <c r="R6" s="177">
        <v>3.72</v>
      </c>
      <c r="S6" s="206"/>
      <c r="T6" s="177" t="s">
        <v>376</v>
      </c>
      <c r="U6" s="432">
        <v>0.95</v>
      </c>
      <c r="V6" s="127" t="s">
        <v>377</v>
      </c>
      <c r="W6" s="129"/>
    </row>
    <row r="7" spans="1:22" ht="15.75" customHeight="1">
      <c r="A7" s="21">
        <v>2</v>
      </c>
      <c r="B7" s="488" t="s">
        <v>357</v>
      </c>
      <c r="C7" s="475"/>
      <c r="D7" s="475"/>
      <c r="E7" s="475"/>
      <c r="F7" s="475"/>
      <c r="G7" s="475"/>
      <c r="H7" s="475"/>
      <c r="I7" s="475"/>
      <c r="J7" s="475"/>
      <c r="K7" s="475"/>
      <c r="L7" s="475"/>
      <c r="M7" s="475"/>
      <c r="N7" s="475"/>
      <c r="O7" s="475"/>
      <c r="P7" s="475"/>
      <c r="Q7" s="475"/>
      <c r="R7" s="475"/>
      <c r="S7" s="475"/>
      <c r="T7" s="475"/>
      <c r="U7" s="475"/>
      <c r="V7" s="476"/>
    </row>
    <row r="8" spans="1:26" s="285" customFormat="1" ht="162" customHeight="1">
      <c r="A8" s="362" t="s">
        <v>15</v>
      </c>
      <c r="B8" s="449" t="s">
        <v>191</v>
      </c>
      <c r="C8" s="364" t="s">
        <v>76</v>
      </c>
      <c r="D8" s="362">
        <v>36.96</v>
      </c>
      <c r="E8" s="276">
        <v>36.45</v>
      </c>
      <c r="F8" s="362" t="s">
        <v>107</v>
      </c>
      <c r="G8" s="279" t="s">
        <v>78</v>
      </c>
      <c r="H8" s="364">
        <v>0.38</v>
      </c>
      <c r="I8" s="364">
        <v>11.68</v>
      </c>
      <c r="J8" s="364">
        <v>9.06</v>
      </c>
      <c r="K8" s="364">
        <v>6.29</v>
      </c>
      <c r="L8" s="364">
        <v>7.76</v>
      </c>
      <c r="M8" s="364">
        <v>1.12</v>
      </c>
      <c r="N8" s="276">
        <v>0</v>
      </c>
      <c r="O8" s="276">
        <v>0.01</v>
      </c>
      <c r="P8" s="280">
        <f>O8+N8</f>
        <v>0.01</v>
      </c>
      <c r="Q8" s="280">
        <v>36.3</v>
      </c>
      <c r="R8" s="409">
        <v>1.81</v>
      </c>
      <c r="S8" s="365" t="s">
        <v>330</v>
      </c>
      <c r="T8" s="280">
        <v>38.11</v>
      </c>
      <c r="U8" s="366">
        <v>0.89</v>
      </c>
      <c r="V8" s="367" t="s">
        <v>276</v>
      </c>
      <c r="W8" s="297"/>
      <c r="X8" s="285">
        <f>16.39-18.5</f>
        <v>-2.1099999999999994</v>
      </c>
      <c r="Y8" s="285">
        <v>7.21</v>
      </c>
      <c r="Z8" s="285">
        <v>-6.28</v>
      </c>
    </row>
    <row r="9" spans="1:23" s="285" customFormat="1" ht="138" customHeight="1">
      <c r="A9" s="357"/>
      <c r="B9" s="422"/>
      <c r="C9" s="359"/>
      <c r="D9" s="357"/>
      <c r="E9" s="303"/>
      <c r="F9" s="357"/>
      <c r="G9" s="304"/>
      <c r="H9" s="359"/>
      <c r="I9" s="359"/>
      <c r="J9" s="359"/>
      <c r="K9" s="359"/>
      <c r="L9" s="359"/>
      <c r="M9" s="359"/>
      <c r="N9" s="303"/>
      <c r="O9" s="303"/>
      <c r="P9" s="273"/>
      <c r="Q9" s="273"/>
      <c r="R9" s="273"/>
      <c r="S9" s="355"/>
      <c r="T9" s="273"/>
      <c r="U9" s="360"/>
      <c r="V9" s="19" t="s">
        <v>80</v>
      </c>
      <c r="W9" s="297"/>
    </row>
    <row r="10" spans="1:23" s="385" customFormat="1" ht="50.25" customHeight="1">
      <c r="A10" s="21"/>
      <c r="B10" s="448" t="s">
        <v>252</v>
      </c>
      <c r="C10" s="97"/>
      <c r="D10" s="57"/>
      <c r="E10" s="56"/>
      <c r="F10" s="57"/>
      <c r="G10" s="121"/>
      <c r="H10" s="55"/>
      <c r="I10" s="55"/>
      <c r="J10" s="55"/>
      <c r="K10" s="55"/>
      <c r="L10" s="55"/>
      <c r="M10" s="55"/>
      <c r="N10" s="56"/>
      <c r="O10" s="56"/>
      <c r="P10" s="163"/>
      <c r="Q10" s="163"/>
      <c r="R10" s="163"/>
      <c r="S10" s="164"/>
      <c r="T10" s="163"/>
      <c r="U10" s="402"/>
      <c r="V10" s="166"/>
      <c r="W10" s="384"/>
    </row>
    <row r="11" spans="1:23" s="5" customFormat="1" ht="265.5" customHeight="1">
      <c r="A11" s="21" t="s">
        <v>15</v>
      </c>
      <c r="B11" s="123" t="s">
        <v>28</v>
      </c>
      <c r="C11" s="55">
        <v>9.39</v>
      </c>
      <c r="D11" s="55">
        <v>8.83</v>
      </c>
      <c r="E11" s="126"/>
      <c r="F11" s="57" t="s">
        <v>71</v>
      </c>
      <c r="G11" s="56" t="s">
        <v>72</v>
      </c>
      <c r="H11" s="55">
        <v>0</v>
      </c>
      <c r="I11" s="55">
        <v>0</v>
      </c>
      <c r="J11" s="55">
        <v>0</v>
      </c>
      <c r="K11" s="55">
        <v>0.1</v>
      </c>
      <c r="L11" s="55">
        <v>3.18</v>
      </c>
      <c r="M11" s="55">
        <v>2.81</v>
      </c>
      <c r="N11" s="56">
        <v>0.2</v>
      </c>
      <c r="O11" s="56">
        <v>0</v>
      </c>
      <c r="P11" s="163">
        <f>SUM(N11:O11)</f>
        <v>0.2</v>
      </c>
      <c r="Q11" s="163">
        <v>6.78</v>
      </c>
      <c r="R11" s="163">
        <v>4.72</v>
      </c>
      <c r="S11" s="180"/>
      <c r="T11" s="163">
        <v>4.5</v>
      </c>
      <c r="U11" s="432">
        <v>0.95</v>
      </c>
      <c r="V11" s="61" t="s">
        <v>404</v>
      </c>
      <c r="W11" s="179"/>
    </row>
    <row r="12" spans="1:23" s="249" customFormat="1" ht="49.5" customHeight="1">
      <c r="A12" s="216">
        <v>3</v>
      </c>
      <c r="B12" s="474" t="s">
        <v>75</v>
      </c>
      <c r="C12" s="30"/>
      <c r="D12" s="30"/>
      <c r="E12" s="219"/>
      <c r="F12" s="27"/>
      <c r="G12" s="31"/>
      <c r="H12" s="30"/>
      <c r="I12" s="30"/>
      <c r="J12" s="30"/>
      <c r="K12" s="30"/>
      <c r="L12" s="30"/>
      <c r="M12" s="30"/>
      <c r="N12" s="31"/>
      <c r="O12" s="31"/>
      <c r="P12" s="167"/>
      <c r="Q12" s="167"/>
      <c r="R12" s="163"/>
      <c r="S12" s="138"/>
      <c r="T12" s="163"/>
      <c r="U12" s="237"/>
      <c r="V12" s="110"/>
      <c r="W12" s="248"/>
    </row>
    <row r="13" spans="1:23" s="249" customFormat="1" ht="169.5" customHeight="1">
      <c r="A13" s="27" t="s">
        <v>15</v>
      </c>
      <c r="B13" s="223" t="s">
        <v>29</v>
      </c>
      <c r="C13" s="30">
        <v>7.68</v>
      </c>
      <c r="D13" s="30">
        <v>8.69</v>
      </c>
      <c r="E13" s="31"/>
      <c r="F13" s="27" t="s">
        <v>112</v>
      </c>
      <c r="G13" s="31" t="s">
        <v>77</v>
      </c>
      <c r="H13" s="30">
        <v>0</v>
      </c>
      <c r="I13" s="30">
        <v>0</v>
      </c>
      <c r="J13" s="30">
        <v>0</v>
      </c>
      <c r="K13" s="30">
        <v>1.59</v>
      </c>
      <c r="L13" s="30">
        <v>3.51</v>
      </c>
      <c r="M13" s="30">
        <v>2.61</v>
      </c>
      <c r="N13" s="31">
        <v>0.62</v>
      </c>
      <c r="O13" s="31">
        <v>0</v>
      </c>
      <c r="P13" s="167">
        <f>N13+O13</f>
        <v>0.62</v>
      </c>
      <c r="Q13" s="167">
        <v>9.09</v>
      </c>
      <c r="R13" s="163">
        <v>4.9</v>
      </c>
      <c r="S13" s="138"/>
      <c r="T13" s="163">
        <v>4.67</v>
      </c>
      <c r="U13" s="29"/>
      <c r="V13" s="152" t="s">
        <v>2</v>
      </c>
      <c r="W13" s="248"/>
    </row>
    <row r="14" spans="1:23" s="249" customFormat="1" ht="141.75">
      <c r="A14" s="259"/>
      <c r="B14" s="426"/>
      <c r="C14" s="261"/>
      <c r="D14" s="261"/>
      <c r="E14" s="262"/>
      <c r="F14" s="259"/>
      <c r="G14" s="262"/>
      <c r="H14" s="261"/>
      <c r="I14" s="261"/>
      <c r="J14" s="261"/>
      <c r="K14" s="261"/>
      <c r="L14" s="261"/>
      <c r="M14" s="261"/>
      <c r="N14" s="262"/>
      <c r="O14" s="262"/>
      <c r="P14" s="263"/>
      <c r="Q14" s="263"/>
      <c r="R14" s="263"/>
      <c r="S14" s="264"/>
      <c r="T14" s="263"/>
      <c r="U14" s="89"/>
      <c r="V14" s="265" t="s">
        <v>270</v>
      </c>
      <c r="W14" s="248"/>
    </row>
    <row r="15" spans="1:23" s="249" customFormat="1" ht="220.5">
      <c r="A15" s="259"/>
      <c r="B15" s="426"/>
      <c r="C15" s="261"/>
      <c r="D15" s="261"/>
      <c r="E15" s="262"/>
      <c r="F15" s="259"/>
      <c r="G15" s="262"/>
      <c r="H15" s="261"/>
      <c r="I15" s="261"/>
      <c r="J15" s="261"/>
      <c r="K15" s="261"/>
      <c r="L15" s="261"/>
      <c r="M15" s="261"/>
      <c r="N15" s="262"/>
      <c r="O15" s="262"/>
      <c r="P15" s="263"/>
      <c r="Q15" s="263"/>
      <c r="R15" s="263"/>
      <c r="S15" s="264"/>
      <c r="T15" s="263"/>
      <c r="U15" s="89"/>
      <c r="V15" s="265" t="s">
        <v>3</v>
      </c>
      <c r="W15" s="248"/>
    </row>
    <row r="16" spans="1:23" s="5" customFormat="1" ht="236.25">
      <c r="A16" s="259"/>
      <c r="B16" s="426"/>
      <c r="C16" s="261"/>
      <c r="D16" s="261"/>
      <c r="E16" s="262"/>
      <c r="F16" s="259"/>
      <c r="G16" s="262"/>
      <c r="H16" s="261"/>
      <c r="I16" s="261"/>
      <c r="J16" s="261"/>
      <c r="K16" s="261"/>
      <c r="L16" s="261"/>
      <c r="M16" s="261"/>
      <c r="N16" s="59"/>
      <c r="O16" s="59"/>
      <c r="P16" s="263"/>
      <c r="Q16" s="263"/>
      <c r="R16" s="263"/>
      <c r="S16" s="264"/>
      <c r="T16" s="263"/>
      <c r="U16" s="89"/>
      <c r="V16" s="265" t="s">
        <v>4</v>
      </c>
      <c r="W16" s="179"/>
    </row>
    <row r="17" spans="1:23" s="5" customFormat="1" ht="15.75">
      <c r="A17" s="259"/>
      <c r="B17" s="426"/>
      <c r="C17" s="261"/>
      <c r="D17" s="261"/>
      <c r="E17" s="262"/>
      <c r="F17" s="259"/>
      <c r="G17" s="262"/>
      <c r="H17" s="261"/>
      <c r="I17" s="261"/>
      <c r="J17" s="261"/>
      <c r="K17" s="261"/>
      <c r="L17" s="261"/>
      <c r="M17" s="261"/>
      <c r="N17" s="59"/>
      <c r="O17" s="59"/>
      <c r="P17" s="263"/>
      <c r="Q17" s="263"/>
      <c r="R17" s="263"/>
      <c r="S17" s="264"/>
      <c r="T17" s="263"/>
      <c r="U17" s="89"/>
      <c r="V17" s="265"/>
      <c r="W17" s="179"/>
    </row>
    <row r="18" spans="1:23" s="373" customFormat="1" ht="32.25" customHeight="1">
      <c r="A18" s="266"/>
      <c r="B18" s="447" t="s">
        <v>251</v>
      </c>
      <c r="C18" s="268"/>
      <c r="D18" s="268"/>
      <c r="E18" s="269"/>
      <c r="F18" s="266"/>
      <c r="G18" s="269"/>
      <c r="H18" s="268"/>
      <c r="I18" s="268"/>
      <c r="J18" s="268"/>
      <c r="K18" s="268"/>
      <c r="L18" s="268"/>
      <c r="M18" s="268"/>
      <c r="N18" s="59"/>
      <c r="O18" s="59"/>
      <c r="P18" s="270"/>
      <c r="Q18" s="270"/>
      <c r="R18" s="270"/>
      <c r="S18" s="271"/>
      <c r="T18" s="270"/>
      <c r="U18" s="274"/>
      <c r="V18" s="275" t="s">
        <v>5</v>
      </c>
      <c r="W18" s="372"/>
    </row>
    <row r="19" spans="1:23" s="5" customFormat="1" ht="182.25" customHeight="1">
      <c r="A19" s="57" t="s">
        <v>15</v>
      </c>
      <c r="B19" s="123" t="s">
        <v>97</v>
      </c>
      <c r="C19" s="55">
        <v>43</v>
      </c>
      <c r="D19" s="55" t="s">
        <v>147</v>
      </c>
      <c r="E19" s="56"/>
      <c r="F19" s="57"/>
      <c r="G19" s="56"/>
      <c r="H19" s="55"/>
      <c r="I19" s="55"/>
      <c r="J19" s="55"/>
      <c r="K19" s="55"/>
      <c r="L19" s="55"/>
      <c r="M19" s="55"/>
      <c r="N19" s="59">
        <v>0</v>
      </c>
      <c r="O19" s="59">
        <v>0</v>
      </c>
      <c r="P19" s="163"/>
      <c r="Q19" s="163"/>
      <c r="R19" s="163"/>
      <c r="S19" s="180"/>
      <c r="T19" s="163"/>
      <c r="U19" s="97"/>
      <c r="V19" s="61" t="s">
        <v>167</v>
      </c>
      <c r="W19" s="179"/>
    </row>
    <row r="20" spans="1:22" ht="409.5">
      <c r="A20" s="362" t="s">
        <v>16</v>
      </c>
      <c r="B20" s="470" t="s">
        <v>99</v>
      </c>
      <c r="C20" s="364">
        <v>20</v>
      </c>
      <c r="D20" s="364">
        <v>5.49</v>
      </c>
      <c r="E20" s="276"/>
      <c r="F20" s="362" t="s">
        <v>287</v>
      </c>
      <c r="G20" s="276" t="s">
        <v>257</v>
      </c>
      <c r="H20" s="364" t="s">
        <v>147</v>
      </c>
      <c r="I20" s="364" t="s">
        <v>147</v>
      </c>
      <c r="J20" s="364" t="s">
        <v>147</v>
      </c>
      <c r="K20" s="364" t="s">
        <v>147</v>
      </c>
      <c r="L20" s="364">
        <v>1.02</v>
      </c>
      <c r="M20" s="364">
        <v>0</v>
      </c>
      <c r="N20" s="276">
        <v>0.33</v>
      </c>
      <c r="O20" s="276">
        <v>0.08</v>
      </c>
      <c r="P20" s="364">
        <v>0.23</v>
      </c>
      <c r="Q20" s="364" t="s">
        <v>255</v>
      </c>
      <c r="R20" s="364">
        <v>3.72</v>
      </c>
      <c r="S20" s="362"/>
      <c r="T20" s="364">
        <v>3.44</v>
      </c>
      <c r="U20" s="471">
        <v>0.8</v>
      </c>
      <c r="V20" s="472" t="s">
        <v>0</v>
      </c>
    </row>
    <row r="21" spans="1:26" s="473" customFormat="1" ht="350.25" customHeight="1">
      <c r="A21" s="21" t="s">
        <v>17</v>
      </c>
      <c r="B21" s="123" t="s">
        <v>253</v>
      </c>
      <c r="C21" s="124">
        <v>10</v>
      </c>
      <c r="D21" s="124">
        <v>6.33</v>
      </c>
      <c r="E21" s="126"/>
      <c r="F21" s="21" t="s">
        <v>100</v>
      </c>
      <c r="G21" s="126" t="s">
        <v>242</v>
      </c>
      <c r="H21" s="124" t="s">
        <v>147</v>
      </c>
      <c r="I21" s="124" t="s">
        <v>147</v>
      </c>
      <c r="J21" s="124" t="s">
        <v>147</v>
      </c>
      <c r="K21" s="124" t="s">
        <v>147</v>
      </c>
      <c r="L21" s="124">
        <v>1.98</v>
      </c>
      <c r="M21" s="124"/>
      <c r="N21" s="126"/>
      <c r="O21" s="126"/>
      <c r="P21" s="177"/>
      <c r="Q21" s="177">
        <v>5.33</v>
      </c>
      <c r="R21" s="177">
        <v>4.02</v>
      </c>
      <c r="S21" s="178"/>
      <c r="T21" s="177">
        <v>3.83</v>
      </c>
      <c r="U21" s="22"/>
      <c r="V21" s="61" t="s">
        <v>82</v>
      </c>
      <c r="W21" s="55" t="e">
        <f>SUM(#REF!)</f>
        <v>#REF!</v>
      </c>
      <c r="X21" s="473">
        <f>4.88-3.9</f>
        <v>0.98</v>
      </c>
      <c r="Y21" s="473">
        <v>8.98</v>
      </c>
      <c r="Z21" s="473">
        <v>-7.43</v>
      </c>
    </row>
    <row r="22" spans="1:23" s="8" customFormat="1" ht="15.75">
      <c r="A22" s="450"/>
      <c r="B22" s="232"/>
      <c r="C22" s="451"/>
      <c r="D22" s="450"/>
      <c r="E22" s="452"/>
      <c r="F22" s="450"/>
      <c r="G22" s="453"/>
      <c r="H22" s="48"/>
      <c r="I22" s="48"/>
      <c r="J22" s="48"/>
      <c r="K22" s="48"/>
      <c r="L22" s="48"/>
      <c r="M22" s="48"/>
      <c r="N22" s="452"/>
      <c r="O22" s="452"/>
      <c r="P22" s="454"/>
      <c r="Q22" s="454"/>
      <c r="R22" s="454"/>
      <c r="S22" s="455"/>
      <c r="T22" s="454"/>
      <c r="U22" s="456"/>
      <c r="V22" s="457"/>
      <c r="W22" s="450"/>
    </row>
    <row r="23" spans="1:23" s="8" customFormat="1" ht="15.75">
      <c r="A23" s="450"/>
      <c r="B23" s="458"/>
      <c r="C23" s="451"/>
      <c r="D23" s="450"/>
      <c r="E23" s="452"/>
      <c r="F23" s="450"/>
      <c r="G23" s="459"/>
      <c r="H23" s="48"/>
      <c r="I23" s="48"/>
      <c r="J23" s="48"/>
      <c r="K23" s="48"/>
      <c r="L23" s="48"/>
      <c r="M23" s="48"/>
      <c r="N23" s="452"/>
      <c r="O23" s="452"/>
      <c r="P23" s="212"/>
      <c r="Q23" s="212"/>
      <c r="R23" s="212"/>
      <c r="S23" s="212"/>
      <c r="T23" s="212"/>
      <c r="U23" s="451"/>
      <c r="V23" s="460"/>
      <c r="W23" s="450"/>
    </row>
    <row r="24" spans="1:23" s="8" customFormat="1" ht="15.75">
      <c r="A24" s="450"/>
      <c r="B24" s="458"/>
      <c r="C24" s="451"/>
      <c r="D24" s="450"/>
      <c r="E24" s="452"/>
      <c r="F24" s="450"/>
      <c r="G24" s="459"/>
      <c r="H24" s="48"/>
      <c r="I24" s="48"/>
      <c r="J24" s="48"/>
      <c r="K24" s="48"/>
      <c r="L24" s="48"/>
      <c r="M24" s="48"/>
      <c r="N24" s="452"/>
      <c r="O24" s="452"/>
      <c r="P24" s="212"/>
      <c r="Q24" s="212"/>
      <c r="R24" s="212"/>
      <c r="S24" s="212"/>
      <c r="T24" s="212"/>
      <c r="U24" s="451"/>
      <c r="V24" s="460"/>
      <c r="W24" s="450"/>
    </row>
    <row r="25" spans="1:23" s="8" customFormat="1" ht="15.75">
      <c r="A25" s="450"/>
      <c r="B25" s="458"/>
      <c r="C25" s="451"/>
      <c r="D25" s="450"/>
      <c r="E25" s="452"/>
      <c r="F25" s="450"/>
      <c r="G25" s="459"/>
      <c r="H25" s="48"/>
      <c r="I25" s="48"/>
      <c r="J25" s="48"/>
      <c r="K25" s="48"/>
      <c r="L25" s="48"/>
      <c r="M25" s="48"/>
      <c r="N25" s="452"/>
      <c r="O25" s="452"/>
      <c r="P25" s="212"/>
      <c r="Q25" s="212"/>
      <c r="R25" s="212"/>
      <c r="S25" s="212"/>
      <c r="T25" s="212"/>
      <c r="U25" s="451"/>
      <c r="V25" s="460"/>
      <c r="W25" s="450"/>
    </row>
    <row r="26" spans="1:23" s="8" customFormat="1" ht="15.75">
      <c r="A26" s="461"/>
      <c r="B26" s="458"/>
      <c r="C26" s="462"/>
      <c r="D26" s="461"/>
      <c r="E26" s="463"/>
      <c r="F26" s="461"/>
      <c r="G26" s="464"/>
      <c r="H26" s="129"/>
      <c r="I26" s="129"/>
      <c r="J26" s="129"/>
      <c r="K26" s="129"/>
      <c r="L26" s="465"/>
      <c r="M26" s="465"/>
      <c r="N26" s="463"/>
      <c r="O26" s="463"/>
      <c r="P26" s="466"/>
      <c r="Q26" s="466"/>
      <c r="R26" s="467"/>
      <c r="S26" s="467"/>
      <c r="T26" s="468"/>
      <c r="U26" s="462"/>
      <c r="V26" s="469"/>
      <c r="W26" s="450"/>
    </row>
    <row r="74" ht="15.75">
      <c r="N74" s="16">
        <f>125.62*1.05</f>
        <v>131.901</v>
      </c>
    </row>
  </sheetData>
  <sheetProtection/>
  <mergeCells count="22">
    <mergeCell ref="S2:S3"/>
    <mergeCell ref="T2:T3"/>
    <mergeCell ref="U2:U3"/>
    <mergeCell ref="V2:V3"/>
    <mergeCell ref="B5:V5"/>
    <mergeCell ref="B7:V7"/>
    <mergeCell ref="J2:J3"/>
    <mergeCell ref="K2:K3"/>
    <mergeCell ref="L2:L3"/>
    <mergeCell ref="M2:M3"/>
    <mergeCell ref="N2:P2"/>
    <mergeCell ref="R2:R3"/>
    <mergeCell ref="A1:V1"/>
    <mergeCell ref="A2:A3"/>
    <mergeCell ref="B2:B3"/>
    <mergeCell ref="C2:C3"/>
    <mergeCell ref="D2:D3"/>
    <mergeCell ref="E2:E3"/>
    <mergeCell ref="F2:F3"/>
    <mergeCell ref="G2:G3"/>
    <mergeCell ref="H2:H3"/>
    <mergeCell ref="I2:I3"/>
  </mergeCells>
  <printOptions horizontalCentered="1"/>
  <pageMargins left="0.25" right="0.25" top="0.5" bottom="0.5" header="0" footer="0"/>
  <pageSetup horizontalDpi="600" verticalDpi="600" orientation="landscape" paperSize="5" scale="56" r:id="rId1"/>
  <rowBreaks count="3" manualBreakCount="3">
    <brk id="9" max="22" man="1"/>
    <brk id="14" max="22" man="1"/>
    <brk id="21" max="22" man="1"/>
  </rowBreaks>
  <colBreaks count="1" manualBreakCount="1">
    <brk id="22" max="73" man="1"/>
  </colBreaks>
</worksheet>
</file>

<file path=xl/worksheets/sheet3.xml><?xml version="1.0" encoding="utf-8"?>
<worksheet xmlns="http://schemas.openxmlformats.org/spreadsheetml/2006/main" xmlns:r="http://schemas.openxmlformats.org/officeDocument/2006/relationships">
  <dimension ref="A1:Z128"/>
  <sheetViews>
    <sheetView view="pageBreakPreview" zoomScale="55" zoomScaleNormal="55" zoomScaleSheetLayoutView="55" zoomScalePageLayoutView="0" workbookViewId="0" topLeftCell="A1">
      <pane ySplit="3" topLeftCell="A97" activePane="bottomLeft" state="frozen"/>
      <selection pane="topLeft" activeCell="A1" sqref="A1"/>
      <selection pane="bottomLeft" activeCell="I6" sqref="I6"/>
    </sheetView>
  </sheetViews>
  <sheetFormatPr defaultColWidth="9.140625" defaultRowHeight="12.75"/>
  <cols>
    <col min="1" max="1" width="6.00390625" style="12" customWidth="1"/>
    <col min="2" max="2" width="28.8515625" style="429" customWidth="1"/>
    <col min="3" max="3" width="11.28125" style="15" customWidth="1"/>
    <col min="4" max="4" width="10.7109375" style="12" customWidth="1"/>
    <col min="5" max="5" width="12.7109375" style="16" customWidth="1"/>
    <col min="6" max="6" width="16.28125" style="12" customWidth="1"/>
    <col min="7" max="7" width="23.140625" style="17" customWidth="1"/>
    <col min="8" max="8" width="11.28125" style="18" customWidth="1"/>
    <col min="9" max="9" width="12.140625" style="18" customWidth="1"/>
    <col min="10" max="11" width="11.421875" style="18" customWidth="1"/>
    <col min="12" max="12" width="13.7109375" style="18" customWidth="1"/>
    <col min="13" max="13" width="12.7109375" style="18" customWidth="1"/>
    <col min="14" max="14" width="13.00390625" style="16" customWidth="1"/>
    <col min="15" max="15" width="14.7109375" style="16" customWidth="1"/>
    <col min="16" max="17" width="12.00390625" style="212" customWidth="1"/>
    <col min="18" max="18" width="13.421875" style="212" customWidth="1"/>
    <col min="19" max="19" width="25.421875" style="213" hidden="1" customWidth="1"/>
    <col min="20" max="20" width="14.00390625" style="213" customWidth="1"/>
    <col min="21" max="21" width="16.28125" style="15" customWidth="1"/>
    <col min="22" max="22" width="32.140625" style="20" customWidth="1"/>
    <col min="23" max="23" width="16.00390625" style="12" hidden="1" customWidth="1"/>
    <col min="24" max="16384" width="9.140625" style="13" customWidth="1"/>
  </cols>
  <sheetData>
    <row r="1" spans="1:25" s="5" customFormat="1" ht="51" customHeight="1">
      <c r="A1" s="489" t="s">
        <v>405</v>
      </c>
      <c r="B1" s="489"/>
      <c r="C1" s="489"/>
      <c r="D1" s="489"/>
      <c r="E1" s="489"/>
      <c r="F1" s="489"/>
      <c r="G1" s="489"/>
      <c r="H1" s="489"/>
      <c r="I1" s="489"/>
      <c r="J1" s="489"/>
      <c r="K1" s="489"/>
      <c r="L1" s="489"/>
      <c r="M1" s="489"/>
      <c r="N1" s="489"/>
      <c r="O1" s="489"/>
      <c r="P1" s="489"/>
      <c r="Q1" s="489"/>
      <c r="R1" s="489"/>
      <c r="S1" s="489"/>
      <c r="T1" s="489"/>
      <c r="U1" s="489"/>
      <c r="V1" s="489"/>
      <c r="Y1" s="6"/>
    </row>
    <row r="2" spans="1:23" s="8" customFormat="1" ht="78.75" customHeight="1">
      <c r="A2" s="490" t="s">
        <v>332</v>
      </c>
      <c r="B2" s="492" t="s">
        <v>386</v>
      </c>
      <c r="C2" s="492" t="s">
        <v>143</v>
      </c>
      <c r="D2" s="490" t="s">
        <v>142</v>
      </c>
      <c r="E2" s="494" t="s">
        <v>387</v>
      </c>
      <c r="F2" s="490" t="s">
        <v>120</v>
      </c>
      <c r="G2" s="500" t="s">
        <v>103</v>
      </c>
      <c r="H2" s="498" t="s">
        <v>156</v>
      </c>
      <c r="I2" s="498" t="s">
        <v>338</v>
      </c>
      <c r="J2" s="498" t="s">
        <v>395</v>
      </c>
      <c r="K2" s="498" t="s">
        <v>102</v>
      </c>
      <c r="L2" s="498" t="s">
        <v>317</v>
      </c>
      <c r="M2" s="498" t="s">
        <v>263</v>
      </c>
      <c r="N2" s="506" t="s">
        <v>273</v>
      </c>
      <c r="O2" s="507"/>
      <c r="P2" s="508"/>
      <c r="Q2" s="376" t="s">
        <v>204</v>
      </c>
      <c r="R2" s="496" t="s">
        <v>155</v>
      </c>
      <c r="S2" s="504" t="s">
        <v>365</v>
      </c>
      <c r="T2" s="504" t="s">
        <v>152</v>
      </c>
      <c r="U2" s="492" t="s">
        <v>140</v>
      </c>
      <c r="V2" s="502" t="s">
        <v>364</v>
      </c>
      <c r="W2" s="7" t="s">
        <v>389</v>
      </c>
    </row>
    <row r="3" spans="1:23" s="8" customFormat="1" ht="84.75" customHeight="1">
      <c r="A3" s="491"/>
      <c r="B3" s="493"/>
      <c r="C3" s="493"/>
      <c r="D3" s="491"/>
      <c r="E3" s="495"/>
      <c r="F3" s="491"/>
      <c r="G3" s="501"/>
      <c r="H3" s="499"/>
      <c r="I3" s="499"/>
      <c r="J3" s="499"/>
      <c r="K3" s="499"/>
      <c r="L3" s="499"/>
      <c r="M3" s="499"/>
      <c r="N3" s="126" t="s">
        <v>117</v>
      </c>
      <c r="O3" s="126" t="s">
        <v>225</v>
      </c>
      <c r="P3" s="178" t="s">
        <v>265</v>
      </c>
      <c r="Q3" s="377"/>
      <c r="R3" s="497"/>
      <c r="S3" s="505"/>
      <c r="T3" s="505"/>
      <c r="U3" s="493"/>
      <c r="V3" s="503"/>
      <c r="W3" s="9"/>
    </row>
    <row r="4" spans="1:23" s="8" customFormat="1" ht="15.75">
      <c r="A4" s="21">
        <v>1</v>
      </c>
      <c r="B4" s="22">
        <v>2</v>
      </c>
      <c r="C4" s="22">
        <v>3</v>
      </c>
      <c r="D4" s="21">
        <v>4</v>
      </c>
      <c r="E4" s="23">
        <v>5</v>
      </c>
      <c r="F4" s="24">
        <v>6</v>
      </c>
      <c r="G4" s="23">
        <v>7</v>
      </c>
      <c r="H4" s="24">
        <v>8</v>
      </c>
      <c r="I4" s="24">
        <v>9</v>
      </c>
      <c r="J4" s="24">
        <v>10</v>
      </c>
      <c r="K4" s="24">
        <v>11</v>
      </c>
      <c r="L4" s="24">
        <v>12</v>
      </c>
      <c r="M4" s="24"/>
      <c r="N4" s="23">
        <v>13</v>
      </c>
      <c r="O4" s="23">
        <v>14</v>
      </c>
      <c r="P4" s="188">
        <v>15</v>
      </c>
      <c r="Q4" s="188"/>
      <c r="R4" s="188">
        <v>16</v>
      </c>
      <c r="S4" s="188">
        <v>11</v>
      </c>
      <c r="T4" s="188">
        <v>17</v>
      </c>
      <c r="U4" s="22">
        <v>18</v>
      </c>
      <c r="V4" s="25">
        <v>19</v>
      </c>
      <c r="W4" s="9"/>
    </row>
    <row r="5" spans="1:23" s="11" customFormat="1" ht="15.75">
      <c r="A5" s="26">
        <v>1</v>
      </c>
      <c r="B5" s="475" t="s">
        <v>118</v>
      </c>
      <c r="C5" s="475"/>
      <c r="D5" s="475"/>
      <c r="E5" s="475"/>
      <c r="F5" s="475"/>
      <c r="G5" s="475"/>
      <c r="H5" s="475"/>
      <c r="I5" s="475"/>
      <c r="J5" s="475"/>
      <c r="K5" s="475"/>
      <c r="L5" s="475"/>
      <c r="M5" s="475"/>
      <c r="N5" s="475"/>
      <c r="O5" s="475"/>
      <c r="P5" s="475"/>
      <c r="Q5" s="475"/>
      <c r="R5" s="475"/>
      <c r="S5" s="475"/>
      <c r="T5" s="475"/>
      <c r="U5" s="475"/>
      <c r="V5" s="476"/>
      <c r="W5" s="10"/>
    </row>
    <row r="6" spans="1:25" s="36" customFormat="1" ht="161.25" customHeight="1">
      <c r="A6" s="27" t="s">
        <v>15</v>
      </c>
      <c r="B6" s="413" t="s">
        <v>172</v>
      </c>
      <c r="C6" s="29">
        <v>4.3972</v>
      </c>
      <c r="D6" s="30">
        <v>3.82</v>
      </c>
      <c r="E6" s="483">
        <v>62</v>
      </c>
      <c r="F6" s="27" t="s">
        <v>352</v>
      </c>
      <c r="G6" s="32" t="s">
        <v>331</v>
      </c>
      <c r="H6" s="30">
        <v>4.52</v>
      </c>
      <c r="I6" s="30">
        <f>1.59</f>
        <v>1.59</v>
      </c>
      <c r="J6" s="30">
        <v>0</v>
      </c>
      <c r="K6" s="30">
        <v>0</v>
      </c>
      <c r="L6" s="30">
        <v>0</v>
      </c>
      <c r="M6" s="30"/>
      <c r="N6" s="31"/>
      <c r="O6" s="31"/>
      <c r="P6" s="167">
        <f>O6+N6</f>
        <v>0</v>
      </c>
      <c r="Q6" s="168"/>
      <c r="R6" s="168">
        <f>(P6+H6+I6+J6)*5%+H6+P6+I6+J6</f>
        <v>6.4155</v>
      </c>
      <c r="S6" s="189" t="s">
        <v>331</v>
      </c>
      <c r="T6" s="167">
        <f>I6+P6+H6+J6</f>
        <v>6.109999999999999</v>
      </c>
      <c r="U6" s="33" t="s">
        <v>145</v>
      </c>
      <c r="V6" s="34" t="s">
        <v>106</v>
      </c>
      <c r="W6" s="35">
        <v>5.82</v>
      </c>
      <c r="Y6" s="36">
        <v>3.82</v>
      </c>
    </row>
    <row r="7" spans="1:23" s="50" customFormat="1" ht="15.75">
      <c r="A7" s="37"/>
      <c r="B7" s="486" t="s">
        <v>336</v>
      </c>
      <c r="C7" s="39"/>
      <c r="D7" s="40"/>
      <c r="E7" s="484"/>
      <c r="F7" s="37"/>
      <c r="G7" s="42"/>
      <c r="H7" s="40"/>
      <c r="I7" s="40"/>
      <c r="J7" s="40"/>
      <c r="K7" s="40"/>
      <c r="L7" s="40"/>
      <c r="M7" s="40"/>
      <c r="N7" s="41"/>
      <c r="O7" s="41"/>
      <c r="P7" s="168"/>
      <c r="Q7" s="168"/>
      <c r="R7" s="168"/>
      <c r="S7" s="190"/>
      <c r="T7" s="140"/>
      <c r="U7" s="39"/>
      <c r="V7" s="34"/>
      <c r="W7" s="49"/>
    </row>
    <row r="8" spans="1:23" s="50" customFormat="1" ht="15.75">
      <c r="A8" s="37"/>
      <c r="B8" s="486"/>
      <c r="C8" s="39"/>
      <c r="D8" s="40"/>
      <c r="E8" s="484"/>
      <c r="F8" s="37"/>
      <c r="G8" s="42"/>
      <c r="H8" s="40"/>
      <c r="I8" s="40"/>
      <c r="J8" s="40"/>
      <c r="K8" s="40"/>
      <c r="L8" s="40"/>
      <c r="M8" s="40"/>
      <c r="N8" s="41"/>
      <c r="O8" s="41"/>
      <c r="P8" s="168"/>
      <c r="Q8" s="168"/>
      <c r="R8" s="168"/>
      <c r="S8" s="190"/>
      <c r="T8" s="140"/>
      <c r="U8" s="39"/>
      <c r="V8" s="34"/>
      <c r="W8" s="49"/>
    </row>
    <row r="9" spans="1:23" s="50" customFormat="1" ht="29.25" customHeight="1">
      <c r="A9" s="51"/>
      <c r="B9" s="487"/>
      <c r="C9" s="39"/>
      <c r="D9" s="40"/>
      <c r="E9" s="484"/>
      <c r="F9" s="37"/>
      <c r="G9" s="42"/>
      <c r="H9" s="40"/>
      <c r="I9" s="40"/>
      <c r="J9" s="40"/>
      <c r="K9" s="40"/>
      <c r="L9" s="40"/>
      <c r="M9" s="40"/>
      <c r="N9" s="41"/>
      <c r="O9" s="41"/>
      <c r="P9" s="168"/>
      <c r="Q9" s="168"/>
      <c r="R9" s="168"/>
      <c r="S9" s="190"/>
      <c r="T9" s="140"/>
      <c r="U9" s="39"/>
      <c r="V9" s="52"/>
      <c r="W9" s="49"/>
    </row>
    <row r="10" spans="1:23" s="50" customFormat="1" ht="135" customHeight="1">
      <c r="A10" s="27" t="s">
        <v>16</v>
      </c>
      <c r="B10" s="123" t="s">
        <v>173</v>
      </c>
      <c r="C10" s="54"/>
      <c r="D10" s="55">
        <v>0.23</v>
      </c>
      <c r="E10" s="484"/>
      <c r="F10" s="57" t="s">
        <v>121</v>
      </c>
      <c r="G10" s="58" t="s">
        <v>331</v>
      </c>
      <c r="H10" s="55">
        <v>0.2</v>
      </c>
      <c r="I10" s="55">
        <v>0.02</v>
      </c>
      <c r="J10" s="55">
        <v>0</v>
      </c>
      <c r="K10" s="55">
        <v>0</v>
      </c>
      <c r="L10" s="55">
        <v>0</v>
      </c>
      <c r="M10" s="55"/>
      <c r="N10" s="56">
        <v>0</v>
      </c>
      <c r="O10" s="56"/>
      <c r="P10" s="163">
        <f>O10+N10</f>
        <v>0</v>
      </c>
      <c r="Q10" s="168"/>
      <c r="R10" s="168">
        <f>(P10+H10+I10+J10)*5%+H10+P10+I10+J10</f>
        <v>0.231</v>
      </c>
      <c r="S10" s="196" t="s">
        <v>331</v>
      </c>
      <c r="T10" s="167">
        <f>I10+P10+H10+J10</f>
        <v>0.22</v>
      </c>
      <c r="U10" s="60" t="s">
        <v>146</v>
      </c>
      <c r="V10" s="61" t="s">
        <v>371</v>
      </c>
      <c r="W10" s="62">
        <v>0.29</v>
      </c>
    </row>
    <row r="11" spans="1:23" s="67" customFormat="1" ht="124.5" customHeight="1">
      <c r="A11" s="27" t="s">
        <v>17</v>
      </c>
      <c r="B11" s="123" t="s">
        <v>174</v>
      </c>
      <c r="C11" s="29">
        <v>26.6783</v>
      </c>
      <c r="D11" s="55">
        <v>30.47</v>
      </c>
      <c r="E11" s="484"/>
      <c r="F11" s="63" t="s">
        <v>122</v>
      </c>
      <c r="G11" s="64" t="s">
        <v>157</v>
      </c>
      <c r="H11" s="40">
        <v>19.48</v>
      </c>
      <c r="I11" s="40">
        <f>2.55</f>
        <v>2.55</v>
      </c>
      <c r="J11" s="40">
        <v>0</v>
      </c>
      <c r="K11" s="40">
        <v>0</v>
      </c>
      <c r="L11" s="40">
        <v>0</v>
      </c>
      <c r="M11" s="40"/>
      <c r="N11" s="56">
        <v>0</v>
      </c>
      <c r="O11" s="41"/>
      <c r="P11" s="163">
        <f>O11+N11</f>
        <v>0</v>
      </c>
      <c r="Q11" s="167"/>
      <c r="R11" s="167">
        <f>(P11+H11+I11)*5%+H11+P11+I11</f>
        <v>23.131500000000003</v>
      </c>
      <c r="S11" s="190" t="s">
        <v>329</v>
      </c>
      <c r="T11" s="167">
        <f>I11+P11+H11+J11</f>
        <v>22.03</v>
      </c>
      <c r="U11" s="65">
        <f>T11/D11</f>
        <v>0.7230062356416148</v>
      </c>
      <c r="V11" s="66" t="s">
        <v>371</v>
      </c>
      <c r="W11" s="62">
        <v>20.86</v>
      </c>
    </row>
    <row r="12" spans="1:25" s="67" customFormat="1" ht="209.25" customHeight="1">
      <c r="A12" s="68" t="s">
        <v>18</v>
      </c>
      <c r="B12" s="414" t="s">
        <v>193</v>
      </c>
      <c r="C12" s="70"/>
      <c r="D12" s="27">
        <v>4.85</v>
      </c>
      <c r="E12" s="484"/>
      <c r="F12" s="71" t="s">
        <v>327</v>
      </c>
      <c r="G12" s="3" t="s">
        <v>63</v>
      </c>
      <c r="H12" s="27">
        <v>0</v>
      </c>
      <c r="I12" s="27">
        <v>0.94</v>
      </c>
      <c r="J12" s="27">
        <v>1.28</v>
      </c>
      <c r="K12" s="27">
        <v>0</v>
      </c>
      <c r="L12" s="27">
        <v>0</v>
      </c>
      <c r="M12" s="27"/>
      <c r="N12" s="32">
        <v>0</v>
      </c>
      <c r="O12" s="32">
        <v>0.12</v>
      </c>
      <c r="P12" s="138">
        <f>O12+N12</f>
        <v>0.12</v>
      </c>
      <c r="Q12" s="140"/>
      <c r="R12" s="168">
        <f>(P12+H12+I12+J12+K12)*5%+H12+P12+I12+J12+K12</f>
        <v>2.457</v>
      </c>
      <c r="S12" s="138" t="s">
        <v>379</v>
      </c>
      <c r="T12" s="167">
        <f>I12+P12+H12+J12</f>
        <v>2.34</v>
      </c>
      <c r="U12" s="72">
        <v>0.367</v>
      </c>
      <c r="V12" s="445" t="s">
        <v>371</v>
      </c>
      <c r="W12" s="62"/>
      <c r="Y12" s="36"/>
    </row>
    <row r="13" spans="1:23" s="67" customFormat="1" ht="216" customHeight="1">
      <c r="A13" s="37" t="s">
        <v>315</v>
      </c>
      <c r="B13" s="415" t="s">
        <v>194</v>
      </c>
      <c r="C13" s="70"/>
      <c r="D13" s="37">
        <v>4.42</v>
      </c>
      <c r="E13" s="41"/>
      <c r="F13" s="82" t="s">
        <v>327</v>
      </c>
      <c r="G13" s="4" t="s">
        <v>400</v>
      </c>
      <c r="H13" s="37">
        <v>0</v>
      </c>
      <c r="I13" s="37">
        <v>1.55</v>
      </c>
      <c r="J13" s="37">
        <v>0.59</v>
      </c>
      <c r="K13" s="37">
        <v>0</v>
      </c>
      <c r="L13" s="37">
        <v>0</v>
      </c>
      <c r="M13" s="37"/>
      <c r="N13" s="42">
        <v>0</v>
      </c>
      <c r="O13" s="42"/>
      <c r="P13" s="140">
        <f>O13+N13</f>
        <v>0</v>
      </c>
      <c r="Q13" s="140"/>
      <c r="R13" s="168">
        <f>(P13+H13+I13+J13+K13)*5%+H13+P13+I13+J13+K13</f>
        <v>2.247</v>
      </c>
      <c r="S13" s="140" t="s">
        <v>380</v>
      </c>
      <c r="T13" s="167">
        <f>I13+P13+H13+J13</f>
        <v>2.14</v>
      </c>
      <c r="U13" s="96">
        <v>0.4841</v>
      </c>
      <c r="V13" s="76" t="s">
        <v>371</v>
      </c>
      <c r="W13" s="62"/>
    </row>
    <row r="14" spans="1:23" s="232" customFormat="1" ht="183" customHeight="1">
      <c r="A14" s="21" t="s">
        <v>362</v>
      </c>
      <c r="B14" s="123" t="s">
        <v>52</v>
      </c>
      <c r="C14" s="22">
        <v>3.85</v>
      </c>
      <c r="D14" s="124">
        <v>5.37</v>
      </c>
      <c r="E14" s="484"/>
      <c r="F14" s="229" t="s">
        <v>313</v>
      </c>
      <c r="G14" s="64" t="s">
        <v>314</v>
      </c>
      <c r="H14" s="124">
        <v>0</v>
      </c>
      <c r="I14" s="124">
        <v>0</v>
      </c>
      <c r="J14" s="124">
        <v>0</v>
      </c>
      <c r="K14" s="124">
        <v>0.4</v>
      </c>
      <c r="L14" s="124">
        <v>1.51</v>
      </c>
      <c r="M14" s="124"/>
      <c r="N14" s="126">
        <v>1.79</v>
      </c>
      <c r="O14" s="126">
        <v>0.74</v>
      </c>
      <c r="P14" s="175">
        <f>N14+O14</f>
        <v>2.5300000000000002</v>
      </c>
      <c r="Q14" s="171"/>
      <c r="R14" s="171">
        <v>4.24</v>
      </c>
      <c r="S14" s="178"/>
      <c r="T14" s="178">
        <v>4.04</v>
      </c>
      <c r="U14" s="230">
        <v>1</v>
      </c>
      <c r="V14" s="19" t="s">
        <v>374</v>
      </c>
      <c r="W14" s="231"/>
    </row>
    <row r="15" spans="1:23" s="232" customFormat="1" ht="149.25" customHeight="1">
      <c r="A15" s="217" t="s">
        <v>363</v>
      </c>
      <c r="B15" s="233" t="s">
        <v>53</v>
      </c>
      <c r="C15" s="218">
        <v>2.25</v>
      </c>
      <c r="D15" s="221">
        <v>2.92</v>
      </c>
      <c r="E15" s="485"/>
      <c r="F15" s="234" t="s">
        <v>309</v>
      </c>
      <c r="G15" s="235" t="s">
        <v>310</v>
      </c>
      <c r="H15" s="124">
        <v>0</v>
      </c>
      <c r="I15" s="124">
        <v>0</v>
      </c>
      <c r="J15" s="124">
        <v>0</v>
      </c>
      <c r="K15" s="124">
        <v>0.4</v>
      </c>
      <c r="L15" s="124">
        <v>1.58</v>
      </c>
      <c r="M15" s="124"/>
      <c r="N15" s="126">
        <v>0.12</v>
      </c>
      <c r="O15" s="126">
        <v>0</v>
      </c>
      <c r="P15" s="175">
        <f>N15+O15</f>
        <v>0.12</v>
      </c>
      <c r="Q15" s="171"/>
      <c r="R15" s="171">
        <v>2.1</v>
      </c>
      <c r="S15" s="178"/>
      <c r="T15" s="178">
        <v>2.28</v>
      </c>
      <c r="U15" s="230">
        <v>0.98</v>
      </c>
      <c r="V15" s="225" t="s">
        <v>372</v>
      </c>
      <c r="W15" s="231"/>
    </row>
    <row r="16" spans="1:23" s="104" customFormat="1" ht="142.5" thickBot="1">
      <c r="A16" s="51" t="s">
        <v>19</v>
      </c>
      <c r="B16" s="233" t="s">
        <v>175</v>
      </c>
      <c r="C16" s="54">
        <v>4.2986</v>
      </c>
      <c r="D16" s="91">
        <v>4.3</v>
      </c>
      <c r="E16" s="92"/>
      <c r="F16" s="99" t="s">
        <v>123</v>
      </c>
      <c r="G16" s="100"/>
      <c r="H16" s="91">
        <v>1.53</v>
      </c>
      <c r="I16" s="91">
        <v>0.66</v>
      </c>
      <c r="J16" s="91">
        <v>0</v>
      </c>
      <c r="K16" s="91">
        <v>0</v>
      </c>
      <c r="L16" s="91">
        <v>0</v>
      </c>
      <c r="M16" s="91"/>
      <c r="N16" s="92">
        <v>0</v>
      </c>
      <c r="O16" s="92"/>
      <c r="P16" s="174">
        <f>N16+O16</f>
        <v>0</v>
      </c>
      <c r="Q16" s="168"/>
      <c r="R16" s="168">
        <f>(P16+H16+I16+J16+K16)*5%+H16+P16+I16+J16+K16</f>
        <v>2.2995</v>
      </c>
      <c r="S16" s="199" t="s">
        <v>149</v>
      </c>
      <c r="T16" s="167">
        <f>I16+P16+H16+J16+K16</f>
        <v>2.19</v>
      </c>
      <c r="U16" s="101">
        <v>1</v>
      </c>
      <c r="V16" s="19" t="s">
        <v>106</v>
      </c>
      <c r="W16" s="103">
        <v>1.61</v>
      </c>
    </row>
    <row r="17" spans="1:23" s="108" customFormat="1" ht="217.5" customHeight="1">
      <c r="A17" s="51" t="s">
        <v>20</v>
      </c>
      <c r="B17" s="111" t="s">
        <v>176</v>
      </c>
      <c r="C17" s="39"/>
      <c r="D17" s="40">
        <v>0.9</v>
      </c>
      <c r="E17" s="41"/>
      <c r="F17" s="51" t="s">
        <v>124</v>
      </c>
      <c r="G17" s="105"/>
      <c r="H17" s="40">
        <v>1.08</v>
      </c>
      <c r="I17" s="40">
        <v>0.11</v>
      </c>
      <c r="J17" s="40">
        <v>0</v>
      </c>
      <c r="K17" s="40">
        <v>0</v>
      </c>
      <c r="L17" s="40">
        <v>0</v>
      </c>
      <c r="M17" s="40"/>
      <c r="N17" s="41">
        <v>0</v>
      </c>
      <c r="O17" s="41"/>
      <c r="P17" s="168">
        <f>N17+O17</f>
        <v>0</v>
      </c>
      <c r="Q17" s="168"/>
      <c r="R17" s="168">
        <f>(P17+H17+I17+J17+K17)*5%+H17+P17+I17+J17+K17</f>
        <v>1.2495000000000003</v>
      </c>
      <c r="S17" s="200" t="s">
        <v>148</v>
      </c>
      <c r="T17" s="167">
        <f>I17+P17+H17+J17+K17</f>
        <v>1.1900000000000002</v>
      </c>
      <c r="U17" s="101" t="s">
        <v>355</v>
      </c>
      <c r="V17" s="106" t="s">
        <v>37</v>
      </c>
      <c r="W17" s="107">
        <v>1.13</v>
      </c>
    </row>
    <row r="18" spans="1:23" s="228" customFormat="1" ht="168.75" customHeight="1">
      <c r="A18" s="216" t="s">
        <v>21</v>
      </c>
      <c r="B18" s="223" t="s">
        <v>50</v>
      </c>
      <c r="C18" s="224"/>
      <c r="D18" s="224"/>
      <c r="E18" s="225"/>
      <c r="F18" s="216"/>
      <c r="G18" s="222"/>
      <c r="H18" s="216"/>
      <c r="I18" s="216"/>
      <c r="J18" s="216"/>
      <c r="K18" s="216"/>
      <c r="L18" s="216"/>
      <c r="M18" s="216"/>
      <c r="N18" s="219"/>
      <c r="O18" s="222"/>
      <c r="P18" s="205"/>
      <c r="Q18" s="205"/>
      <c r="R18" s="205"/>
      <c r="S18" s="205"/>
      <c r="T18" s="220"/>
      <c r="U18" s="408">
        <v>0.85</v>
      </c>
      <c r="V18" s="226" t="s">
        <v>371</v>
      </c>
      <c r="W18" s="227"/>
    </row>
    <row r="19" spans="1:23" s="50" customFormat="1" ht="105.75" customHeight="1">
      <c r="A19" s="37"/>
      <c r="B19" s="111" t="s">
        <v>119</v>
      </c>
      <c r="C19" s="39">
        <v>9.8096</v>
      </c>
      <c r="D19" s="40">
        <v>5.43</v>
      </c>
      <c r="E19" s="41"/>
      <c r="F19" s="112" t="s">
        <v>311</v>
      </c>
      <c r="G19" s="113" t="s">
        <v>312</v>
      </c>
      <c r="H19" s="40">
        <v>0</v>
      </c>
      <c r="I19" s="40">
        <v>0</v>
      </c>
      <c r="J19" s="40">
        <v>5.65</v>
      </c>
      <c r="K19" s="40">
        <v>1.42</v>
      </c>
      <c r="L19" s="40">
        <v>1.55</v>
      </c>
      <c r="M19" s="40"/>
      <c r="N19" s="41">
        <v>0.34</v>
      </c>
      <c r="O19" s="41">
        <v>0</v>
      </c>
      <c r="P19" s="168">
        <f>O19+N19</f>
        <v>0.34</v>
      </c>
      <c r="Q19" s="168"/>
      <c r="R19" s="168">
        <v>9.408</v>
      </c>
      <c r="S19" s="201">
        <v>40224</v>
      </c>
      <c r="T19" s="167">
        <v>8.96</v>
      </c>
      <c r="U19" s="114">
        <v>0.8</v>
      </c>
      <c r="V19" s="115" t="s">
        <v>373</v>
      </c>
      <c r="W19" s="43">
        <v>1.9</v>
      </c>
    </row>
    <row r="20" spans="1:23" s="50" customFormat="1" ht="15.75">
      <c r="A20" s="37"/>
      <c r="B20" s="111"/>
      <c r="C20" s="39"/>
      <c r="D20" s="40"/>
      <c r="E20" s="41"/>
      <c r="F20" s="112"/>
      <c r="G20" s="88"/>
      <c r="H20" s="40"/>
      <c r="I20" s="40"/>
      <c r="J20" s="40"/>
      <c r="K20" s="40"/>
      <c r="L20" s="40"/>
      <c r="M20" s="40"/>
      <c r="N20" s="41"/>
      <c r="O20" s="41"/>
      <c r="P20" s="168"/>
      <c r="Q20" s="168"/>
      <c r="R20" s="168"/>
      <c r="S20" s="201">
        <v>40224</v>
      </c>
      <c r="T20" s="198"/>
      <c r="U20" s="89"/>
      <c r="V20" s="115"/>
      <c r="W20" s="43"/>
    </row>
    <row r="21" spans="1:23" s="50" customFormat="1" ht="15.75">
      <c r="A21" s="37"/>
      <c r="B21" s="111"/>
      <c r="C21" s="39"/>
      <c r="D21" s="40"/>
      <c r="E21" s="41"/>
      <c r="F21" s="82"/>
      <c r="G21" s="83"/>
      <c r="H21" s="40"/>
      <c r="I21" s="40"/>
      <c r="J21" s="40"/>
      <c r="K21" s="40"/>
      <c r="L21" s="40"/>
      <c r="M21" s="40"/>
      <c r="N21" s="41"/>
      <c r="O21" s="41"/>
      <c r="P21" s="168"/>
      <c r="Q21" s="168"/>
      <c r="R21" s="168"/>
      <c r="S21" s="202" t="s">
        <v>380</v>
      </c>
      <c r="T21" s="140"/>
      <c r="U21" s="78"/>
      <c r="V21" s="115"/>
      <c r="W21" s="43"/>
    </row>
    <row r="22" spans="1:23" s="50" customFormat="1" ht="15.75">
      <c r="A22" s="37"/>
      <c r="B22" s="111"/>
      <c r="C22" s="39"/>
      <c r="D22" s="40"/>
      <c r="E22" s="41"/>
      <c r="F22" s="82"/>
      <c r="G22" s="83"/>
      <c r="H22" s="40"/>
      <c r="I22" s="40"/>
      <c r="J22" s="40"/>
      <c r="K22" s="40"/>
      <c r="L22" s="40"/>
      <c r="M22" s="40"/>
      <c r="N22" s="41"/>
      <c r="O22" s="41"/>
      <c r="P22" s="168"/>
      <c r="Q22" s="168"/>
      <c r="R22" s="168"/>
      <c r="S22" s="202" t="s">
        <v>381</v>
      </c>
      <c r="T22" s="140"/>
      <c r="U22" s="78"/>
      <c r="V22" s="115"/>
      <c r="W22" s="43"/>
    </row>
    <row r="23" spans="1:23" s="50" customFormat="1" ht="15.75">
      <c r="A23" s="37"/>
      <c r="B23" s="111"/>
      <c r="C23" s="39"/>
      <c r="D23" s="40"/>
      <c r="E23" s="41"/>
      <c r="F23" s="82"/>
      <c r="G23" s="83"/>
      <c r="H23" s="40"/>
      <c r="I23" s="40"/>
      <c r="J23" s="40"/>
      <c r="K23" s="40"/>
      <c r="L23" s="40"/>
      <c r="M23" s="40"/>
      <c r="N23" s="41"/>
      <c r="O23" s="41"/>
      <c r="P23" s="168"/>
      <c r="Q23" s="168"/>
      <c r="R23" s="168"/>
      <c r="S23" s="202" t="s">
        <v>381</v>
      </c>
      <c r="T23" s="140"/>
      <c r="U23" s="78"/>
      <c r="V23" s="115"/>
      <c r="W23" s="43"/>
    </row>
    <row r="24" spans="1:23" s="50" customFormat="1" ht="15.75">
      <c r="A24" s="37"/>
      <c r="B24" s="111"/>
      <c r="C24" s="39"/>
      <c r="D24" s="40"/>
      <c r="E24" s="41"/>
      <c r="F24" s="82"/>
      <c r="G24" s="83"/>
      <c r="H24" s="40"/>
      <c r="I24" s="40"/>
      <c r="J24" s="40"/>
      <c r="K24" s="40"/>
      <c r="L24" s="40"/>
      <c r="M24" s="40"/>
      <c r="N24" s="41"/>
      <c r="O24" s="41"/>
      <c r="P24" s="168"/>
      <c r="Q24" s="168"/>
      <c r="R24" s="168"/>
      <c r="S24" s="202" t="s">
        <v>383</v>
      </c>
      <c r="T24" s="140"/>
      <c r="U24" s="78"/>
      <c r="V24" s="115"/>
      <c r="W24" s="43"/>
    </row>
    <row r="25" spans="1:23" s="50" customFormat="1" ht="15.75">
      <c r="A25" s="51"/>
      <c r="B25" s="233"/>
      <c r="C25" s="39"/>
      <c r="D25" s="91"/>
      <c r="E25" s="484"/>
      <c r="F25" s="93"/>
      <c r="G25" s="94"/>
      <c r="H25" s="91"/>
      <c r="I25" s="91"/>
      <c r="J25" s="91"/>
      <c r="K25" s="91"/>
      <c r="L25" s="91"/>
      <c r="M25" s="91"/>
      <c r="N25" s="92"/>
      <c r="O25" s="92"/>
      <c r="P25" s="174"/>
      <c r="Q25" s="174"/>
      <c r="R25" s="174"/>
      <c r="S25" s="203" t="s">
        <v>382</v>
      </c>
      <c r="T25" s="141"/>
      <c r="U25" s="95"/>
      <c r="V25" s="116"/>
      <c r="W25" s="43"/>
    </row>
    <row r="26" spans="1:23" s="50" customFormat="1" ht="167.25" customHeight="1">
      <c r="A26" s="27"/>
      <c r="B26" s="223" t="s">
        <v>177</v>
      </c>
      <c r="C26" s="39"/>
      <c r="D26" s="30">
        <v>2</v>
      </c>
      <c r="E26" s="484"/>
      <c r="F26" s="71" t="s">
        <v>8</v>
      </c>
      <c r="G26" s="117" t="s">
        <v>340</v>
      </c>
      <c r="H26" s="30">
        <v>0.27</v>
      </c>
      <c r="I26" s="30">
        <v>1.59</v>
      </c>
      <c r="J26" s="30">
        <v>1.18</v>
      </c>
      <c r="K26" s="30">
        <v>0.45</v>
      </c>
      <c r="L26" s="30">
        <v>0</v>
      </c>
      <c r="M26" s="30"/>
      <c r="N26" s="31">
        <v>0</v>
      </c>
      <c r="O26" s="31"/>
      <c r="P26" s="167">
        <f>O26+N26</f>
        <v>0</v>
      </c>
      <c r="Q26" s="168"/>
      <c r="R26" s="168">
        <f>(P26+H26+I26+J26+K26)*5%+H26+P26+I26+J26+K26</f>
        <v>3.6645000000000003</v>
      </c>
      <c r="S26" s="204" t="s">
        <v>382</v>
      </c>
      <c r="T26" s="167">
        <f>I26+P26+H26+J26</f>
        <v>3.04</v>
      </c>
      <c r="U26" s="118">
        <v>1</v>
      </c>
      <c r="V26" s="119" t="s">
        <v>371</v>
      </c>
      <c r="W26" s="49">
        <v>1.07</v>
      </c>
    </row>
    <row r="27" spans="1:23" s="50" customFormat="1" ht="186" customHeight="1">
      <c r="A27" s="57" t="s">
        <v>22</v>
      </c>
      <c r="B27" s="123" t="s">
        <v>178</v>
      </c>
      <c r="C27" s="54"/>
      <c r="D27" s="55">
        <v>0.39</v>
      </c>
      <c r="E27" s="484"/>
      <c r="F27" s="57" t="s">
        <v>125</v>
      </c>
      <c r="G27" s="121" t="s">
        <v>283</v>
      </c>
      <c r="H27" s="55">
        <v>0.28</v>
      </c>
      <c r="I27" s="55">
        <v>0.06</v>
      </c>
      <c r="J27" s="55">
        <v>0.01</v>
      </c>
      <c r="K27" s="55">
        <v>0</v>
      </c>
      <c r="L27" s="55">
        <v>0</v>
      </c>
      <c r="M27" s="55"/>
      <c r="N27" s="56">
        <v>0</v>
      </c>
      <c r="O27" s="56"/>
      <c r="P27" s="163">
        <f>N27+O27</f>
        <v>0</v>
      </c>
      <c r="Q27" s="168"/>
      <c r="R27" s="168">
        <f>(P27+H27+I27+J27+K27)*5%+H27+P27+I27+J27+K27</f>
        <v>0.36750000000000005</v>
      </c>
      <c r="S27" s="196" t="s">
        <v>388</v>
      </c>
      <c r="T27" s="167">
        <f>I27+P27+H27+J27</f>
        <v>0.35000000000000003</v>
      </c>
      <c r="U27" s="60" t="s">
        <v>145</v>
      </c>
      <c r="V27" s="61" t="s">
        <v>371</v>
      </c>
      <c r="W27" s="49">
        <v>0.3</v>
      </c>
    </row>
    <row r="28" spans="1:23" s="67" customFormat="1" ht="157.5">
      <c r="A28" s="27" t="s">
        <v>23</v>
      </c>
      <c r="B28" s="223" t="s">
        <v>179</v>
      </c>
      <c r="C28" s="29">
        <v>4.2499</v>
      </c>
      <c r="D28" s="30">
        <v>0.44</v>
      </c>
      <c r="E28" s="484"/>
      <c r="F28" s="71" t="s">
        <v>9</v>
      </c>
      <c r="G28" s="117" t="s">
        <v>285</v>
      </c>
      <c r="H28" s="30">
        <v>0.32</v>
      </c>
      <c r="I28" s="30">
        <v>0.51</v>
      </c>
      <c r="J28" s="30">
        <v>0</v>
      </c>
      <c r="K28" s="30">
        <v>0</v>
      </c>
      <c r="L28" s="30">
        <v>0</v>
      </c>
      <c r="M28" s="30"/>
      <c r="N28" s="31">
        <v>0</v>
      </c>
      <c r="O28" s="31"/>
      <c r="P28" s="163">
        <f>N28+O28</f>
        <v>0</v>
      </c>
      <c r="Q28" s="168"/>
      <c r="R28" s="168">
        <f>(P28+H28+I28+J28+K28)*5%+H28+P28+I28+J28+K28</f>
        <v>0.8715</v>
      </c>
      <c r="S28" s="205" t="s">
        <v>278</v>
      </c>
      <c r="T28" s="167">
        <f>I28+P28+H28+J28</f>
        <v>0.8300000000000001</v>
      </c>
      <c r="U28" s="60" t="s">
        <v>356</v>
      </c>
      <c r="V28" s="122" t="s">
        <v>371</v>
      </c>
      <c r="W28" s="49">
        <v>0.79</v>
      </c>
    </row>
    <row r="29" spans="1:23" s="50" customFormat="1" ht="189">
      <c r="A29" s="57" t="s">
        <v>24</v>
      </c>
      <c r="B29" s="123" t="s">
        <v>180</v>
      </c>
      <c r="C29" s="97"/>
      <c r="D29" s="55">
        <v>4.2</v>
      </c>
      <c r="E29" s="485"/>
      <c r="F29" s="57" t="s">
        <v>141</v>
      </c>
      <c r="G29" s="121" t="s">
        <v>70</v>
      </c>
      <c r="H29" s="55">
        <v>1.28</v>
      </c>
      <c r="I29" s="55">
        <v>3.05</v>
      </c>
      <c r="J29" s="55">
        <v>0.22</v>
      </c>
      <c r="K29" s="55">
        <v>0</v>
      </c>
      <c r="L29" s="55">
        <v>0</v>
      </c>
      <c r="M29" s="55"/>
      <c r="N29" s="56">
        <v>0</v>
      </c>
      <c r="O29" s="56"/>
      <c r="P29" s="163">
        <f>N29+O29</f>
        <v>0</v>
      </c>
      <c r="Q29" s="168"/>
      <c r="R29" s="168">
        <f>(P29+H29+I29+J29+K29)*5%+H29+P29+I29+J29+K29</f>
        <v>4.7775</v>
      </c>
      <c r="S29" s="196" t="s">
        <v>154</v>
      </c>
      <c r="T29" s="167">
        <f>I29+P29+H29+J29</f>
        <v>4.55</v>
      </c>
      <c r="U29" s="60">
        <v>1</v>
      </c>
      <c r="V29" s="61" t="s">
        <v>371</v>
      </c>
      <c r="W29" s="49">
        <v>3.48</v>
      </c>
    </row>
    <row r="30" spans="1:23" ht="15.75">
      <c r="A30" s="57"/>
      <c r="B30" s="123" t="s">
        <v>144</v>
      </c>
      <c r="C30" s="124">
        <v>64.72</v>
      </c>
      <c r="D30" s="124" t="e">
        <f>SUM(D6:D29)-#REF!</f>
        <v>#REF!</v>
      </c>
      <c r="E30" s="125">
        <v>62</v>
      </c>
      <c r="F30" s="124"/>
      <c r="G30" s="126"/>
      <c r="H30" s="124">
        <f>SUM(H6:H29)</f>
        <v>28.960000000000004</v>
      </c>
      <c r="I30" s="124"/>
      <c r="J30" s="124">
        <f>SUM(J6:J29)</f>
        <v>8.930000000000001</v>
      </c>
      <c r="K30" s="124">
        <f>SUM(K6:K29)</f>
        <v>2.67</v>
      </c>
      <c r="L30" s="124">
        <f>SUM(L6:L29)</f>
        <v>4.64</v>
      </c>
      <c r="M30" s="124"/>
      <c r="N30" s="126">
        <v>0</v>
      </c>
      <c r="O30" s="126">
        <f>SUM(O6:O29)</f>
        <v>0.86</v>
      </c>
      <c r="P30" s="177">
        <f>SUM(P6:P29)</f>
        <v>3.1100000000000003</v>
      </c>
      <c r="Q30" s="177"/>
      <c r="R30" s="177">
        <f>SUM(R6:R29)</f>
        <v>63.459999999999994</v>
      </c>
      <c r="S30" s="206"/>
      <c r="T30" s="177">
        <f>SUM(T6:T29)</f>
        <v>60.26999999999999</v>
      </c>
      <c r="U30" s="22"/>
      <c r="V30" s="127"/>
      <c r="W30" s="128"/>
    </row>
    <row r="31" spans="1:23" ht="31.5">
      <c r="A31" s="57"/>
      <c r="B31" s="123" t="s">
        <v>334</v>
      </c>
      <c r="C31" s="124"/>
      <c r="D31" s="124"/>
      <c r="E31" s="125"/>
      <c r="F31" s="124"/>
      <c r="G31" s="126"/>
      <c r="H31" s="124"/>
      <c r="I31" s="124"/>
      <c r="J31" s="124"/>
      <c r="K31" s="124"/>
      <c r="L31" s="124"/>
      <c r="M31" s="124"/>
      <c r="N31" s="126"/>
      <c r="O31" s="126"/>
      <c r="P31" s="177"/>
      <c r="Q31" s="177"/>
      <c r="R31" s="177">
        <f>T31*5%+T31</f>
        <v>1.4280000000000002</v>
      </c>
      <c r="S31" s="206"/>
      <c r="T31" s="177">
        <f>1.16+0.04+0.08+0.08</f>
        <v>1.36</v>
      </c>
      <c r="U31" s="22"/>
      <c r="V31" s="127"/>
      <c r="W31" s="129"/>
    </row>
    <row r="32" spans="1:23" ht="15.75">
      <c r="A32" s="57"/>
      <c r="B32" s="123" t="s">
        <v>335</v>
      </c>
      <c r="C32" s="124"/>
      <c r="D32" s="124"/>
      <c r="E32" s="125"/>
      <c r="F32" s="124"/>
      <c r="G32" s="126"/>
      <c r="H32" s="124"/>
      <c r="I32" s="124"/>
      <c r="J32" s="124"/>
      <c r="K32" s="124"/>
      <c r="L32" s="124"/>
      <c r="M32" s="124"/>
      <c r="N32" s="126"/>
      <c r="O32" s="126"/>
      <c r="P32" s="177"/>
      <c r="Q32" s="177"/>
      <c r="R32" s="177">
        <f>R31+R30</f>
        <v>64.88799999999999</v>
      </c>
      <c r="S32" s="206"/>
      <c r="T32" s="177">
        <f>SUM(T30:T31)</f>
        <v>61.62999999999999</v>
      </c>
      <c r="U32" s="124"/>
      <c r="V32" s="127"/>
      <c r="W32" s="129"/>
    </row>
    <row r="33" spans="1:23" ht="22.5" customHeight="1">
      <c r="A33" s="12">
        <v>2</v>
      </c>
      <c r="B33" s="479" t="s">
        <v>390</v>
      </c>
      <c r="C33" s="479"/>
      <c r="D33" s="479"/>
      <c r="E33" s="479"/>
      <c r="F33" s="479"/>
      <c r="G33" s="479"/>
      <c r="H33" s="479"/>
      <c r="I33" s="131"/>
      <c r="J33" s="131"/>
      <c r="K33" s="131"/>
      <c r="L33" s="131"/>
      <c r="M33" s="131"/>
      <c r="N33" s="207"/>
      <c r="O33" s="208"/>
      <c r="P33" s="209"/>
      <c r="Q33" s="209"/>
      <c r="R33" s="209"/>
      <c r="S33" s="209"/>
      <c r="T33" s="209"/>
      <c r="U33" s="130"/>
      <c r="V33" s="132"/>
      <c r="W33" s="18"/>
    </row>
    <row r="34" spans="1:23" s="285" customFormat="1" ht="197.25" customHeight="1">
      <c r="A34" s="239" t="s">
        <v>15</v>
      </c>
      <c r="B34" s="416" t="s">
        <v>181</v>
      </c>
      <c r="C34" s="239">
        <v>32.29</v>
      </c>
      <c r="D34" s="239">
        <v>32.29</v>
      </c>
      <c r="E34" s="276" t="s">
        <v>384</v>
      </c>
      <c r="F34" s="239" t="s">
        <v>126</v>
      </c>
      <c r="G34" s="277" t="s">
        <v>214</v>
      </c>
      <c r="H34" s="278">
        <v>8.39</v>
      </c>
      <c r="I34" s="278">
        <v>20.68</v>
      </c>
      <c r="J34" s="278">
        <v>11.71</v>
      </c>
      <c r="K34" s="278">
        <v>3.32</v>
      </c>
      <c r="L34" s="278">
        <v>0</v>
      </c>
      <c r="M34" s="278">
        <v>0.76</v>
      </c>
      <c r="N34" s="279">
        <v>0</v>
      </c>
      <c r="O34" s="276">
        <v>0</v>
      </c>
      <c r="P34" s="280">
        <f>O34+N34</f>
        <v>0</v>
      </c>
      <c r="Q34" s="272"/>
      <c r="R34" s="263">
        <v>47.1</v>
      </c>
      <c r="S34" s="477" t="s">
        <v>153</v>
      </c>
      <c r="T34" s="280">
        <v>44.86</v>
      </c>
      <c r="U34" s="282"/>
      <c r="V34" s="283" t="s">
        <v>333</v>
      </c>
      <c r="W34" s="284"/>
    </row>
    <row r="35" spans="1:23" s="285" customFormat="1" ht="15.75">
      <c r="A35" s="286"/>
      <c r="B35" s="417"/>
      <c r="C35" s="286"/>
      <c r="D35" s="286"/>
      <c r="E35" s="288"/>
      <c r="F35" s="286"/>
      <c r="G35" s="289"/>
      <c r="H35" s="290"/>
      <c r="I35" s="290"/>
      <c r="J35" s="290"/>
      <c r="K35" s="290"/>
      <c r="L35" s="290"/>
      <c r="M35" s="290"/>
      <c r="N35" s="288"/>
      <c r="O35" s="288"/>
      <c r="P35" s="272"/>
      <c r="Q35" s="272"/>
      <c r="R35" s="291"/>
      <c r="S35" s="478"/>
      <c r="T35" s="292"/>
      <c r="U35" s="293"/>
      <c r="V35" s="294"/>
      <c r="W35" s="295"/>
    </row>
    <row r="36" spans="1:23" s="285" customFormat="1" ht="176.25" customHeight="1">
      <c r="A36" s="281" t="s">
        <v>16</v>
      </c>
      <c r="B36" s="416" t="s">
        <v>182</v>
      </c>
      <c r="C36" s="278">
        <v>15.9</v>
      </c>
      <c r="D36" s="278">
        <v>15.9</v>
      </c>
      <c r="E36" s="276" t="s">
        <v>384</v>
      </c>
      <c r="F36" s="239" t="s">
        <v>127</v>
      </c>
      <c r="G36" s="277" t="s">
        <v>216</v>
      </c>
      <c r="H36" s="278">
        <v>5.83</v>
      </c>
      <c r="I36" s="278">
        <v>13.93</v>
      </c>
      <c r="J36" s="278">
        <v>4.73</v>
      </c>
      <c r="K36" s="278">
        <v>0.64</v>
      </c>
      <c r="L36" s="278">
        <v>1.8</v>
      </c>
      <c r="M36" s="278">
        <v>0</v>
      </c>
      <c r="N36" s="276">
        <v>0</v>
      </c>
      <c r="O36" s="276">
        <v>0</v>
      </c>
      <c r="P36" s="280">
        <v>0</v>
      </c>
      <c r="Q36" s="280"/>
      <c r="R36" s="280">
        <v>28.28</v>
      </c>
      <c r="S36" s="281" t="s">
        <v>385</v>
      </c>
      <c r="T36" s="280">
        <v>26.93</v>
      </c>
      <c r="U36" s="282"/>
      <c r="V36" s="375" t="s">
        <v>274</v>
      </c>
      <c r="W36" s="297"/>
    </row>
    <row r="37" spans="1:23" s="285" customFormat="1" ht="213.75" customHeight="1">
      <c r="A37" s="286" t="s">
        <v>17</v>
      </c>
      <c r="B37" s="430" t="s">
        <v>183</v>
      </c>
      <c r="C37" s="307">
        <v>22.79</v>
      </c>
      <c r="D37" s="239">
        <v>22.79</v>
      </c>
      <c r="E37" s="288"/>
      <c r="F37" s="239" t="s">
        <v>128</v>
      </c>
      <c r="G37" s="277" t="s">
        <v>227</v>
      </c>
      <c r="H37" s="278">
        <v>5.27</v>
      </c>
      <c r="I37" s="278">
        <v>20.51</v>
      </c>
      <c r="J37" s="278">
        <v>10.1</v>
      </c>
      <c r="K37" s="278">
        <v>5.48</v>
      </c>
      <c r="L37" s="278">
        <v>0</v>
      </c>
      <c r="M37" s="278">
        <v>0</v>
      </c>
      <c r="N37" s="276">
        <v>0</v>
      </c>
      <c r="O37" s="276">
        <v>0</v>
      </c>
      <c r="P37" s="280">
        <f>O37+N37</f>
        <v>0</v>
      </c>
      <c r="Q37" s="272"/>
      <c r="R37" s="272">
        <f>(P37+H37+I37+J37+K37)*5%+H37+P37+I37+J37+K37</f>
        <v>43.428</v>
      </c>
      <c r="S37" s="281" t="s">
        <v>366</v>
      </c>
      <c r="T37" s="280">
        <f>H37+I37+P37+J37+K37</f>
        <v>41.36</v>
      </c>
      <c r="U37" s="282"/>
      <c r="V37" s="283" t="s">
        <v>37</v>
      </c>
      <c r="W37" s="297"/>
    </row>
    <row r="38" spans="1:23" s="285" customFormat="1" ht="126">
      <c r="A38" s="308" t="s">
        <v>65</v>
      </c>
      <c r="B38" s="431" t="s">
        <v>211</v>
      </c>
      <c r="C38" s="310">
        <v>2.52</v>
      </c>
      <c r="D38" s="308">
        <v>2.52</v>
      </c>
      <c r="E38" s="311"/>
      <c r="F38" s="308" t="s">
        <v>129</v>
      </c>
      <c r="G38" s="312" t="s">
        <v>228</v>
      </c>
      <c r="H38" s="313">
        <v>0</v>
      </c>
      <c r="I38" s="313">
        <v>1.76</v>
      </c>
      <c r="J38" s="313">
        <v>0.33</v>
      </c>
      <c r="K38" s="313">
        <v>0</v>
      </c>
      <c r="L38" s="313">
        <v>0</v>
      </c>
      <c r="M38" s="313">
        <v>0</v>
      </c>
      <c r="N38" s="311">
        <v>0</v>
      </c>
      <c r="O38" s="311">
        <v>0</v>
      </c>
      <c r="P38" s="314">
        <f aca="true" t="shared" si="0" ref="P38:P48">N38+O38</f>
        <v>0</v>
      </c>
      <c r="Q38" s="314"/>
      <c r="R38" s="314">
        <v>2.19</v>
      </c>
      <c r="S38" s="315" t="s">
        <v>385</v>
      </c>
      <c r="T38" s="280">
        <v>2.09</v>
      </c>
      <c r="U38" s="316"/>
      <c r="V38" s="317" t="s">
        <v>79</v>
      </c>
      <c r="W38" s="297"/>
    </row>
    <row r="39" spans="1:23" s="285" customFormat="1" ht="94.5">
      <c r="A39" s="308" t="s">
        <v>66</v>
      </c>
      <c r="B39" s="431" t="s">
        <v>184</v>
      </c>
      <c r="C39" s="310"/>
      <c r="D39" s="308">
        <v>1.05</v>
      </c>
      <c r="E39" s="311"/>
      <c r="F39" s="308" t="s">
        <v>67</v>
      </c>
      <c r="G39" s="318" t="s">
        <v>68</v>
      </c>
      <c r="H39" s="313">
        <v>0</v>
      </c>
      <c r="I39" s="313">
        <v>0</v>
      </c>
      <c r="J39" s="313">
        <v>0</v>
      </c>
      <c r="K39" s="313">
        <v>0</v>
      </c>
      <c r="L39" s="313">
        <v>0.51</v>
      </c>
      <c r="M39" s="313">
        <v>0.37</v>
      </c>
      <c r="N39" s="311">
        <v>0</v>
      </c>
      <c r="O39" s="311">
        <v>0</v>
      </c>
      <c r="P39" s="314">
        <f t="shared" si="0"/>
        <v>0</v>
      </c>
      <c r="Q39" s="314"/>
      <c r="R39" s="314">
        <v>0.92</v>
      </c>
      <c r="S39" s="315" t="s">
        <v>385</v>
      </c>
      <c r="T39" s="280">
        <v>0.88</v>
      </c>
      <c r="U39" s="316"/>
      <c r="V39" s="317" t="s">
        <v>37</v>
      </c>
      <c r="W39" s="297"/>
    </row>
    <row r="40" spans="1:23" s="285" customFormat="1" ht="138.75" customHeight="1">
      <c r="A40" s="308" t="s">
        <v>20</v>
      </c>
      <c r="B40" s="431" t="s">
        <v>185</v>
      </c>
      <c r="C40" s="313">
        <v>0.3</v>
      </c>
      <c r="D40" s="313">
        <v>0.3</v>
      </c>
      <c r="E40" s="311"/>
      <c r="F40" s="308" t="s">
        <v>391</v>
      </c>
      <c r="G40" s="319" t="s">
        <v>231</v>
      </c>
      <c r="H40" s="313">
        <v>0</v>
      </c>
      <c r="I40" s="313">
        <v>0.27</v>
      </c>
      <c r="J40" s="313">
        <v>0.02</v>
      </c>
      <c r="K40" s="313">
        <v>0</v>
      </c>
      <c r="L40" s="313">
        <v>0</v>
      </c>
      <c r="M40" s="313">
        <v>0</v>
      </c>
      <c r="N40" s="311">
        <v>0</v>
      </c>
      <c r="O40" s="311">
        <v>0</v>
      </c>
      <c r="P40" s="314">
        <f t="shared" si="0"/>
        <v>0</v>
      </c>
      <c r="Q40" s="314"/>
      <c r="R40" s="314">
        <f>(P40+H40+I40+J40+K40)*5%+H40+P40+I40+J40+K40</f>
        <v>0.30450000000000005</v>
      </c>
      <c r="S40" s="315" t="s">
        <v>367</v>
      </c>
      <c r="T40" s="280">
        <f>H40+I40+P40+J40+K40</f>
        <v>0.29000000000000004</v>
      </c>
      <c r="U40" s="316"/>
      <c r="V40" s="317" t="s">
        <v>333</v>
      </c>
      <c r="W40" s="297"/>
    </row>
    <row r="41" spans="1:23" s="285" customFormat="1" ht="147.75" customHeight="1">
      <c r="A41" s="308" t="s">
        <v>21</v>
      </c>
      <c r="B41" s="420" t="s">
        <v>186</v>
      </c>
      <c r="C41" s="310">
        <v>2.35</v>
      </c>
      <c r="D41" s="308">
        <v>2.35</v>
      </c>
      <c r="E41" s="311"/>
      <c r="F41" s="308" t="s">
        <v>391</v>
      </c>
      <c r="G41" s="319" t="s">
        <v>233</v>
      </c>
      <c r="H41" s="313">
        <v>0</v>
      </c>
      <c r="I41" s="313">
        <v>2</v>
      </c>
      <c r="J41" s="313">
        <v>0.2</v>
      </c>
      <c r="K41" s="313">
        <v>0.01</v>
      </c>
      <c r="L41" s="313">
        <v>0.17</v>
      </c>
      <c r="M41" s="313">
        <v>0</v>
      </c>
      <c r="N41" s="311">
        <v>0</v>
      </c>
      <c r="O41" s="311">
        <v>0</v>
      </c>
      <c r="P41" s="314">
        <f t="shared" si="0"/>
        <v>0</v>
      </c>
      <c r="Q41" s="314"/>
      <c r="R41" s="255">
        <v>2.5</v>
      </c>
      <c r="S41" s="315" t="s">
        <v>385</v>
      </c>
      <c r="T41" s="280">
        <v>2.38</v>
      </c>
      <c r="U41" s="316"/>
      <c r="V41" s="317" t="s">
        <v>106</v>
      </c>
      <c r="W41" s="297"/>
    </row>
    <row r="42" spans="1:23" s="285" customFormat="1" ht="176.25" customHeight="1">
      <c r="A42" s="308" t="s">
        <v>22</v>
      </c>
      <c r="B42" s="420" t="s">
        <v>187</v>
      </c>
      <c r="C42" s="310">
        <v>0.42</v>
      </c>
      <c r="D42" s="308">
        <v>0.42</v>
      </c>
      <c r="E42" s="311"/>
      <c r="F42" s="308" t="s">
        <v>326</v>
      </c>
      <c r="G42" s="319" t="s">
        <v>244</v>
      </c>
      <c r="H42" s="313">
        <v>0</v>
      </c>
      <c r="I42" s="313">
        <v>0.43</v>
      </c>
      <c r="J42" s="313">
        <v>0</v>
      </c>
      <c r="K42" s="313">
        <v>0.02</v>
      </c>
      <c r="L42" s="313">
        <v>0</v>
      </c>
      <c r="M42" s="313">
        <v>0</v>
      </c>
      <c r="N42" s="311">
        <v>0</v>
      </c>
      <c r="O42" s="311">
        <v>0</v>
      </c>
      <c r="P42" s="314">
        <f t="shared" si="0"/>
        <v>0</v>
      </c>
      <c r="Q42" s="314"/>
      <c r="R42" s="314">
        <f>(P42+H42+I42+J42+K42)*5%+H42+P42+I42+J42+K42</f>
        <v>0.47250000000000003</v>
      </c>
      <c r="S42" s="315" t="s">
        <v>368</v>
      </c>
      <c r="T42" s="280">
        <f>H42+I42+P42+J42+K42</f>
        <v>0.45</v>
      </c>
      <c r="U42" s="316"/>
      <c r="V42" s="317" t="s">
        <v>106</v>
      </c>
      <c r="W42" s="297"/>
    </row>
    <row r="43" spans="1:23" s="285" customFormat="1" ht="186" customHeight="1">
      <c r="A43" s="308" t="s">
        <v>23</v>
      </c>
      <c r="B43" s="420" t="s">
        <v>188</v>
      </c>
      <c r="C43" s="310">
        <v>4.84</v>
      </c>
      <c r="D43" s="308">
        <v>4.84</v>
      </c>
      <c r="E43" s="311"/>
      <c r="F43" s="308" t="s">
        <v>130</v>
      </c>
      <c r="G43" s="319" t="s">
        <v>246</v>
      </c>
      <c r="H43" s="313">
        <v>0</v>
      </c>
      <c r="I43" s="313">
        <v>4.21</v>
      </c>
      <c r="J43" s="313">
        <v>0</v>
      </c>
      <c r="K43" s="313">
        <v>0.21</v>
      </c>
      <c r="L43" s="313">
        <v>0</v>
      </c>
      <c r="M43" s="313">
        <v>0.16</v>
      </c>
      <c r="N43" s="311">
        <v>0</v>
      </c>
      <c r="O43" s="311">
        <v>0</v>
      </c>
      <c r="P43" s="314">
        <f t="shared" si="0"/>
        <v>0</v>
      </c>
      <c r="Q43" s="314"/>
      <c r="R43" s="255">
        <v>4.8</v>
      </c>
      <c r="S43" s="410" t="s">
        <v>369</v>
      </c>
      <c r="T43" s="254">
        <v>4.58</v>
      </c>
      <c r="U43" s="316"/>
      <c r="V43" s="317" t="s">
        <v>333</v>
      </c>
      <c r="W43" s="297"/>
    </row>
    <row r="44" spans="1:23" s="285" customFormat="1" ht="184.5" customHeight="1">
      <c r="A44" s="308" t="s">
        <v>24</v>
      </c>
      <c r="B44" s="431" t="s">
        <v>189</v>
      </c>
      <c r="C44" s="310">
        <v>3.45</v>
      </c>
      <c r="D44" s="308">
        <v>3.45</v>
      </c>
      <c r="E44" s="311"/>
      <c r="F44" s="308" t="s">
        <v>7</v>
      </c>
      <c r="G44" s="319" t="s">
        <v>248</v>
      </c>
      <c r="H44" s="313">
        <v>0</v>
      </c>
      <c r="I44" s="313">
        <v>1.15</v>
      </c>
      <c r="J44" s="313">
        <v>1.73</v>
      </c>
      <c r="K44" s="313">
        <v>0.25</v>
      </c>
      <c r="L44" s="313">
        <v>0.83</v>
      </c>
      <c r="M44" s="313">
        <v>0</v>
      </c>
      <c r="N44" s="311">
        <v>0</v>
      </c>
      <c r="O44" s="311">
        <v>0</v>
      </c>
      <c r="P44" s="314">
        <f t="shared" si="0"/>
        <v>0</v>
      </c>
      <c r="Q44" s="314"/>
      <c r="R44" s="314">
        <v>4.16</v>
      </c>
      <c r="S44" s="315" t="s">
        <v>370</v>
      </c>
      <c r="T44" s="280">
        <v>3.96</v>
      </c>
      <c r="U44" s="316"/>
      <c r="V44" s="320" t="s">
        <v>106</v>
      </c>
      <c r="W44" s="297"/>
    </row>
    <row r="45" spans="1:23" s="285" customFormat="1" ht="108" customHeight="1">
      <c r="A45" s="308" t="s">
        <v>25</v>
      </c>
      <c r="B45" s="431" t="s">
        <v>348</v>
      </c>
      <c r="C45" s="310" t="s">
        <v>349</v>
      </c>
      <c r="D45" s="308">
        <v>1.29</v>
      </c>
      <c r="E45" s="311"/>
      <c r="F45" s="308" t="s">
        <v>351</v>
      </c>
      <c r="G45" s="319" t="s">
        <v>249</v>
      </c>
      <c r="H45" s="313">
        <v>0</v>
      </c>
      <c r="I45" s="411">
        <v>0.23</v>
      </c>
      <c r="J45" s="313">
        <v>0.33</v>
      </c>
      <c r="K45" s="313">
        <v>0</v>
      </c>
      <c r="L45" s="313">
        <v>0.75</v>
      </c>
      <c r="M45" s="313">
        <v>0.04</v>
      </c>
      <c r="N45" s="311">
        <v>0</v>
      </c>
      <c r="O45" s="311">
        <v>0</v>
      </c>
      <c r="P45" s="314">
        <f t="shared" si="0"/>
        <v>0</v>
      </c>
      <c r="Q45" s="314"/>
      <c r="R45" s="314">
        <v>1.42</v>
      </c>
      <c r="S45" s="315"/>
      <c r="T45" s="280">
        <v>1.35</v>
      </c>
      <c r="U45" s="316"/>
      <c r="V45" s="320" t="s">
        <v>106</v>
      </c>
      <c r="W45" s="297"/>
    </row>
    <row r="46" spans="1:23" s="285" customFormat="1" ht="101.25" customHeight="1">
      <c r="A46" s="308" t="s">
        <v>25</v>
      </c>
      <c r="B46" s="431" t="s">
        <v>350</v>
      </c>
      <c r="C46" s="310">
        <v>0.99</v>
      </c>
      <c r="D46" s="308"/>
      <c r="E46" s="311"/>
      <c r="F46" s="308"/>
      <c r="G46" s="321" t="s">
        <v>290</v>
      </c>
      <c r="H46" s="313">
        <v>0</v>
      </c>
      <c r="I46" s="313">
        <v>0.15</v>
      </c>
      <c r="J46" s="313">
        <v>0.36</v>
      </c>
      <c r="K46" s="313">
        <v>0.26</v>
      </c>
      <c r="L46" s="313">
        <v>0.01</v>
      </c>
      <c r="M46" s="313">
        <v>0</v>
      </c>
      <c r="N46" s="311">
        <v>0</v>
      </c>
      <c r="O46" s="311">
        <v>0</v>
      </c>
      <c r="P46" s="314">
        <f t="shared" si="0"/>
        <v>0</v>
      </c>
      <c r="Q46" s="314"/>
      <c r="R46" s="314">
        <f>(P46+H46+I46+J46+K46)*5%+H46+P46+I46+J46+K46</f>
        <v>0.8085</v>
      </c>
      <c r="S46" s="315"/>
      <c r="T46" s="280">
        <v>0.78</v>
      </c>
      <c r="U46" s="316"/>
      <c r="V46" s="320" t="s">
        <v>37</v>
      </c>
      <c r="W46" s="297"/>
    </row>
    <row r="47" spans="1:23" s="285" customFormat="1" ht="55.5" customHeight="1">
      <c r="A47" s="308" t="s">
        <v>26</v>
      </c>
      <c r="B47" s="420" t="s">
        <v>299</v>
      </c>
      <c r="C47" s="310"/>
      <c r="D47" s="308"/>
      <c r="E47" s="311"/>
      <c r="F47" s="308"/>
      <c r="G47" s="321"/>
      <c r="H47" s="313">
        <v>0</v>
      </c>
      <c r="I47" s="313">
        <v>0</v>
      </c>
      <c r="J47" s="313">
        <v>0</v>
      </c>
      <c r="K47" s="313">
        <v>0</v>
      </c>
      <c r="L47" s="313">
        <v>0.01</v>
      </c>
      <c r="M47" s="313">
        <v>0.05</v>
      </c>
      <c r="N47" s="311">
        <v>0</v>
      </c>
      <c r="O47" s="311">
        <v>0</v>
      </c>
      <c r="P47" s="314">
        <f t="shared" si="0"/>
        <v>0</v>
      </c>
      <c r="Q47" s="314"/>
      <c r="R47" s="314">
        <v>0.06</v>
      </c>
      <c r="S47" s="315"/>
      <c r="T47" s="280">
        <v>0.06</v>
      </c>
      <c r="U47" s="316"/>
      <c r="V47" s="320"/>
      <c r="W47" s="297"/>
    </row>
    <row r="48" spans="1:23" s="285" customFormat="1" ht="85.5" customHeight="1">
      <c r="A48" s="308" t="s">
        <v>300</v>
      </c>
      <c r="B48" s="420" t="s">
        <v>301</v>
      </c>
      <c r="C48" s="310">
        <v>0.66</v>
      </c>
      <c r="D48" s="308" t="s">
        <v>241</v>
      </c>
      <c r="E48" s="311"/>
      <c r="F48" s="308" t="s">
        <v>302</v>
      </c>
      <c r="G48" s="321" t="s">
        <v>303</v>
      </c>
      <c r="H48" s="313">
        <v>0.22</v>
      </c>
      <c r="I48" s="313">
        <v>0.2</v>
      </c>
      <c r="J48" s="313">
        <v>0.11</v>
      </c>
      <c r="K48" s="313">
        <v>0.05</v>
      </c>
      <c r="L48" s="313">
        <v>0</v>
      </c>
      <c r="M48" s="313">
        <v>0</v>
      </c>
      <c r="N48" s="311">
        <v>0</v>
      </c>
      <c r="O48" s="311">
        <v>0</v>
      </c>
      <c r="P48" s="314">
        <f t="shared" si="0"/>
        <v>0</v>
      </c>
      <c r="Q48" s="314"/>
      <c r="R48" s="314">
        <v>0.61</v>
      </c>
      <c r="S48" s="315"/>
      <c r="T48" s="280">
        <v>0.58</v>
      </c>
      <c r="U48" s="316"/>
      <c r="V48" s="320" t="s">
        <v>212</v>
      </c>
      <c r="W48" s="297"/>
    </row>
    <row r="49" spans="1:22" ht="15.75">
      <c r="A49" s="21"/>
      <c r="B49" s="123" t="s">
        <v>144</v>
      </c>
      <c r="C49" s="22">
        <f>SUM(C34:C44)</f>
        <v>84.85999999999999</v>
      </c>
      <c r="D49" s="22">
        <f>SUM(D34:D45)</f>
        <v>87.19999999999999</v>
      </c>
      <c r="E49" s="126">
        <v>132.9</v>
      </c>
      <c r="F49" s="21"/>
      <c r="G49" s="147"/>
      <c r="H49" s="124">
        <f>SUM(H34:H48)</f>
        <v>19.71</v>
      </c>
      <c r="I49" s="124">
        <f>SUM(I34:I48)</f>
        <v>65.52000000000002</v>
      </c>
      <c r="J49" s="124">
        <f>SUM(J34:J48)</f>
        <v>29.619999999999994</v>
      </c>
      <c r="K49" s="124">
        <v>10.19</v>
      </c>
      <c r="L49" s="124">
        <f>SUM(L34:L48)</f>
        <v>4.08</v>
      </c>
      <c r="M49" s="124"/>
      <c r="N49" s="211">
        <f>SUM(N34:N48)</f>
        <v>0</v>
      </c>
      <c r="O49" s="126">
        <f>SUM(O34:O48)</f>
        <v>0</v>
      </c>
      <c r="P49" s="177">
        <f>SUM(P34:P48)</f>
        <v>0</v>
      </c>
      <c r="Q49" s="177"/>
      <c r="R49" s="177">
        <v>137</v>
      </c>
      <c r="S49" s="178"/>
      <c r="T49" s="177">
        <f>SUM(T34:T48)</f>
        <v>130.55</v>
      </c>
      <c r="U49" s="22"/>
      <c r="V49" s="127"/>
    </row>
    <row r="50" spans="1:22" ht="15.75">
      <c r="A50" s="21">
        <v>3</v>
      </c>
      <c r="B50" s="488" t="s">
        <v>357</v>
      </c>
      <c r="C50" s="475"/>
      <c r="D50" s="475"/>
      <c r="E50" s="475"/>
      <c r="F50" s="475"/>
      <c r="G50" s="475"/>
      <c r="H50" s="475"/>
      <c r="I50" s="475"/>
      <c r="J50" s="475"/>
      <c r="K50" s="475"/>
      <c r="L50" s="475"/>
      <c r="M50" s="475"/>
      <c r="N50" s="475"/>
      <c r="O50" s="475"/>
      <c r="P50" s="475"/>
      <c r="Q50" s="475"/>
      <c r="R50" s="475"/>
      <c r="S50" s="475"/>
      <c r="T50" s="475"/>
      <c r="U50" s="475"/>
      <c r="V50" s="476"/>
    </row>
    <row r="51" spans="1:26" s="285" customFormat="1" ht="162" customHeight="1">
      <c r="A51" s="362" t="s">
        <v>15</v>
      </c>
      <c r="B51" s="421" t="s">
        <v>191</v>
      </c>
      <c r="C51" s="364" t="s">
        <v>76</v>
      </c>
      <c r="D51" s="362">
        <v>36.96</v>
      </c>
      <c r="E51" s="276">
        <v>36.45</v>
      </c>
      <c r="F51" s="362" t="s">
        <v>107</v>
      </c>
      <c r="G51" s="279" t="s">
        <v>78</v>
      </c>
      <c r="H51" s="364">
        <v>0.38</v>
      </c>
      <c r="I51" s="364">
        <v>11.68</v>
      </c>
      <c r="J51" s="364">
        <v>9.06</v>
      </c>
      <c r="K51" s="364">
        <v>6.29</v>
      </c>
      <c r="L51" s="364">
        <v>7.76</v>
      </c>
      <c r="M51" s="364">
        <v>1.12</v>
      </c>
      <c r="N51" s="276">
        <v>0</v>
      </c>
      <c r="O51" s="276">
        <v>0.01</v>
      </c>
      <c r="P51" s="280">
        <f>O51+N51</f>
        <v>0.01</v>
      </c>
      <c r="Q51" s="280">
        <v>36.3</v>
      </c>
      <c r="R51" s="409">
        <v>1.81</v>
      </c>
      <c r="S51" s="365" t="s">
        <v>330</v>
      </c>
      <c r="T51" s="280">
        <v>38.11</v>
      </c>
      <c r="U51" s="366">
        <v>0.89</v>
      </c>
      <c r="V51" s="367" t="s">
        <v>276</v>
      </c>
      <c r="W51" s="297"/>
      <c r="X51" s="285">
        <f>16.39-18.5</f>
        <v>-2.1099999999999994</v>
      </c>
      <c r="Y51" s="285">
        <v>7.21</v>
      </c>
      <c r="Z51" s="285">
        <v>-6.28</v>
      </c>
    </row>
    <row r="52" spans="1:23" s="285" customFormat="1" ht="409.5" customHeight="1">
      <c r="A52" s="357"/>
      <c r="B52" s="422"/>
      <c r="C52" s="359"/>
      <c r="D52" s="357"/>
      <c r="E52" s="303"/>
      <c r="F52" s="357"/>
      <c r="G52" s="304"/>
      <c r="H52" s="359"/>
      <c r="I52" s="359"/>
      <c r="J52" s="359"/>
      <c r="K52" s="359"/>
      <c r="L52" s="359"/>
      <c r="M52" s="359"/>
      <c r="N52" s="303"/>
      <c r="O52" s="303"/>
      <c r="P52" s="273"/>
      <c r="Q52" s="273"/>
      <c r="R52" s="273"/>
      <c r="S52" s="355"/>
      <c r="T52" s="273"/>
      <c r="U52" s="360"/>
      <c r="V52" s="19" t="s">
        <v>80</v>
      </c>
      <c r="W52" s="297"/>
    </row>
    <row r="53" spans="1:22" ht="15.75">
      <c r="A53" s="21">
        <v>12</v>
      </c>
      <c r="B53" s="480" t="s">
        <v>150</v>
      </c>
      <c r="C53" s="481"/>
      <c r="D53" s="481"/>
      <c r="E53" s="481"/>
      <c r="F53" s="481"/>
      <c r="G53" s="481"/>
      <c r="H53" s="481"/>
      <c r="I53" s="481"/>
      <c r="J53" s="481"/>
      <c r="K53" s="481"/>
      <c r="L53" s="481"/>
      <c r="M53" s="481"/>
      <c r="N53" s="481"/>
      <c r="O53" s="481"/>
      <c r="P53" s="481"/>
      <c r="Q53" s="481"/>
      <c r="R53" s="481"/>
      <c r="S53" s="481"/>
      <c r="T53" s="481"/>
      <c r="U53" s="481"/>
      <c r="V53" s="482"/>
    </row>
    <row r="54" spans="1:23" s="385" customFormat="1" ht="139.5" customHeight="1">
      <c r="A54" s="21">
        <v>4</v>
      </c>
      <c r="B54" s="423" t="s">
        <v>151</v>
      </c>
      <c r="C54" s="97">
        <v>24.95</v>
      </c>
      <c r="D54" s="57">
        <v>14.88</v>
      </c>
      <c r="E54" s="56">
        <v>24.95</v>
      </c>
      <c r="F54" s="57" t="s">
        <v>291</v>
      </c>
      <c r="G54" s="121" t="s">
        <v>298</v>
      </c>
      <c r="H54" s="55">
        <v>0</v>
      </c>
      <c r="I54" s="55">
        <v>0.007</v>
      </c>
      <c r="J54" s="55">
        <v>6.5</v>
      </c>
      <c r="K54" s="55">
        <v>7.43</v>
      </c>
      <c r="L54" s="55">
        <v>18.87</v>
      </c>
      <c r="M54" s="55"/>
      <c r="N54" s="56">
        <v>0.01</v>
      </c>
      <c r="O54" s="56">
        <v>0.03</v>
      </c>
      <c r="P54" s="163">
        <f>O54+N54</f>
        <v>0.04</v>
      </c>
      <c r="Q54" s="163">
        <v>1.09</v>
      </c>
      <c r="R54" s="163">
        <v>1.09</v>
      </c>
      <c r="S54" s="164" t="s">
        <v>330</v>
      </c>
      <c r="T54" s="163">
        <v>22.96</v>
      </c>
      <c r="U54" s="402">
        <v>1</v>
      </c>
      <c r="V54" s="166" t="s">
        <v>218</v>
      </c>
      <c r="W54" s="384"/>
    </row>
    <row r="55" spans="1:23" s="385" customFormat="1" ht="15.75">
      <c r="A55" s="21">
        <v>5</v>
      </c>
      <c r="B55" s="162" t="s">
        <v>353</v>
      </c>
      <c r="C55" s="97"/>
      <c r="D55" s="57"/>
      <c r="E55" s="56"/>
      <c r="F55" s="57"/>
      <c r="G55" s="121"/>
      <c r="H55" s="55"/>
      <c r="I55" s="55"/>
      <c r="J55" s="55"/>
      <c r="K55" s="55"/>
      <c r="L55" s="55"/>
      <c r="M55" s="55"/>
      <c r="N55" s="56"/>
      <c r="O55" s="56"/>
      <c r="P55" s="163"/>
      <c r="Q55" s="163"/>
      <c r="R55" s="163"/>
      <c r="S55" s="164"/>
      <c r="T55" s="165"/>
      <c r="U55" s="60"/>
      <c r="V55" s="166"/>
      <c r="W55" s="384"/>
    </row>
    <row r="56" spans="1:23" s="385" customFormat="1" ht="156" customHeight="1">
      <c r="A56" s="21" t="s">
        <v>15</v>
      </c>
      <c r="B56" s="440" t="s">
        <v>192</v>
      </c>
      <c r="C56" s="441">
        <v>24.08</v>
      </c>
      <c r="D56" s="442">
        <v>18.67</v>
      </c>
      <c r="E56" s="56">
        <v>16.6</v>
      </c>
      <c r="F56" s="442" t="s">
        <v>354</v>
      </c>
      <c r="G56" s="121" t="s">
        <v>48</v>
      </c>
      <c r="H56" s="380">
        <v>0</v>
      </c>
      <c r="I56" s="380">
        <v>0</v>
      </c>
      <c r="J56" s="380">
        <v>9.395</v>
      </c>
      <c r="K56" s="380">
        <v>6.21</v>
      </c>
      <c r="L56" s="380">
        <v>2.53</v>
      </c>
      <c r="M56" s="380"/>
      <c r="N56" s="56">
        <v>0</v>
      </c>
      <c r="O56" s="56">
        <v>0</v>
      </c>
      <c r="P56" s="380">
        <f>O56+N56</f>
        <v>0</v>
      </c>
      <c r="Q56" s="380"/>
      <c r="R56" s="380">
        <v>19.05</v>
      </c>
      <c r="S56" s="389"/>
      <c r="T56" s="150">
        <v>18.14</v>
      </c>
      <c r="U56" s="443">
        <v>1</v>
      </c>
      <c r="V56" s="383" t="s">
        <v>106</v>
      </c>
      <c r="W56" s="384"/>
    </row>
    <row r="57" spans="1:23" s="385" customFormat="1" ht="95.25" customHeight="1">
      <c r="A57" s="153" t="s">
        <v>16</v>
      </c>
      <c r="B57" s="425" t="s">
        <v>292</v>
      </c>
      <c r="C57" s="379">
        <v>0</v>
      </c>
      <c r="D57" s="153">
        <v>0.9597</v>
      </c>
      <c r="E57" s="92"/>
      <c r="F57" s="153" t="s">
        <v>293</v>
      </c>
      <c r="G57" s="160"/>
      <c r="H57" s="155">
        <v>0</v>
      </c>
      <c r="I57" s="155">
        <v>0</v>
      </c>
      <c r="J57" s="155">
        <v>0</v>
      </c>
      <c r="K57" s="155">
        <v>0.44</v>
      </c>
      <c r="L57" s="155">
        <v>0.41</v>
      </c>
      <c r="M57" s="155"/>
      <c r="N57" s="92">
        <v>0</v>
      </c>
      <c r="O57" s="92">
        <v>0</v>
      </c>
      <c r="P57" s="155">
        <f>O57+N57</f>
        <v>0</v>
      </c>
      <c r="Q57" s="155"/>
      <c r="R57" s="155">
        <v>0</v>
      </c>
      <c r="S57" s="381"/>
      <c r="T57" s="380">
        <v>0.84</v>
      </c>
      <c r="U57" s="382"/>
      <c r="V57" s="383" t="s">
        <v>106</v>
      </c>
      <c r="W57" s="384"/>
    </row>
    <row r="58" spans="1:23" s="385" customFormat="1" ht="108" customHeight="1">
      <c r="A58" s="153" t="s">
        <v>17</v>
      </c>
      <c r="B58" s="425" t="s">
        <v>10</v>
      </c>
      <c r="C58" s="379">
        <v>0</v>
      </c>
      <c r="D58" s="153">
        <v>0.16</v>
      </c>
      <c r="E58" s="92">
        <v>0</v>
      </c>
      <c r="F58" s="153" t="s">
        <v>104</v>
      </c>
      <c r="G58" s="105" t="s">
        <v>105</v>
      </c>
      <c r="H58" s="155">
        <v>0</v>
      </c>
      <c r="I58" s="155">
        <v>0</v>
      </c>
      <c r="J58" s="155">
        <v>0</v>
      </c>
      <c r="K58" s="155">
        <v>0</v>
      </c>
      <c r="L58" s="155">
        <v>0.14</v>
      </c>
      <c r="M58" s="155"/>
      <c r="N58" s="92">
        <v>0</v>
      </c>
      <c r="O58" s="92">
        <v>0</v>
      </c>
      <c r="P58" s="380">
        <f>O58+N58</f>
        <v>0</v>
      </c>
      <c r="Q58" s="380"/>
      <c r="R58" s="380">
        <f>(P58+H58+I58+J58+K58)*5%+H58+P58+I58+J58+K58</f>
        <v>0</v>
      </c>
      <c r="S58" s="381"/>
      <c r="T58" s="380">
        <v>0.14</v>
      </c>
      <c r="U58" s="382"/>
      <c r="V58" s="102" t="s">
        <v>106</v>
      </c>
      <c r="W58" s="384"/>
    </row>
    <row r="59" spans="1:23" s="5" customFormat="1" ht="102" customHeight="1">
      <c r="A59" s="153" t="s">
        <v>19</v>
      </c>
      <c r="B59" s="425" t="s">
        <v>11</v>
      </c>
      <c r="C59" s="379">
        <v>0.24</v>
      </c>
      <c r="D59" s="153">
        <v>0</v>
      </c>
      <c r="E59" s="92">
        <v>0</v>
      </c>
      <c r="F59" s="153" t="s">
        <v>12</v>
      </c>
      <c r="G59" s="105" t="s">
        <v>95</v>
      </c>
      <c r="H59" s="155">
        <v>0</v>
      </c>
      <c r="I59" s="155">
        <v>0</v>
      </c>
      <c r="J59" s="155">
        <v>0</v>
      </c>
      <c r="K59" s="155">
        <v>0</v>
      </c>
      <c r="L59" s="155">
        <v>0.19</v>
      </c>
      <c r="M59" s="155"/>
      <c r="N59" s="92">
        <v>0</v>
      </c>
      <c r="O59" s="92">
        <v>0</v>
      </c>
      <c r="P59" s="380">
        <v>0</v>
      </c>
      <c r="Q59" s="380"/>
      <c r="R59" s="380">
        <f>(P59+H59+I59+J59+K59)*5%+H59+P59+I59+J59+K59</f>
        <v>0</v>
      </c>
      <c r="S59" s="386"/>
      <c r="T59" s="380">
        <f>H59+I59+P59+J59+K59+L59</f>
        <v>0.19</v>
      </c>
      <c r="U59" s="382"/>
      <c r="V59" s="102" t="s">
        <v>106</v>
      </c>
      <c r="W59" s="179"/>
    </row>
    <row r="60" spans="1:26" s="5" customFormat="1" ht="102" customHeight="1">
      <c r="A60" s="153" t="s">
        <v>20</v>
      </c>
      <c r="B60" s="425" t="s">
        <v>13</v>
      </c>
      <c r="C60" s="379">
        <v>0.25</v>
      </c>
      <c r="D60" s="153">
        <v>0</v>
      </c>
      <c r="E60" s="92">
        <v>0</v>
      </c>
      <c r="F60" s="153" t="s">
        <v>14</v>
      </c>
      <c r="G60" s="105" t="s">
        <v>96</v>
      </c>
      <c r="H60" s="155">
        <v>0</v>
      </c>
      <c r="I60" s="155">
        <v>0</v>
      </c>
      <c r="J60" s="155">
        <v>0</v>
      </c>
      <c r="K60" s="155">
        <v>0</v>
      </c>
      <c r="L60" s="155">
        <v>0.18</v>
      </c>
      <c r="M60" s="155"/>
      <c r="N60" s="92">
        <v>0</v>
      </c>
      <c r="O60" s="92">
        <v>0</v>
      </c>
      <c r="P60" s="380">
        <f>O60+N60</f>
        <v>0</v>
      </c>
      <c r="Q60" s="380"/>
      <c r="R60" s="380">
        <f>(P60+H60+I60+J60+K60)*5%+H60+P60+I60+J60+K60</f>
        <v>0</v>
      </c>
      <c r="S60" s="386"/>
      <c r="T60" s="380">
        <f>H60+I60+P60+J60+K60+L60</f>
        <v>0.18</v>
      </c>
      <c r="U60" s="382"/>
      <c r="V60" s="102" t="s">
        <v>106</v>
      </c>
      <c r="W60" s="179"/>
      <c r="Y60" s="5">
        <v>0.93</v>
      </c>
      <c r="Z60" s="5">
        <v>-1.75</v>
      </c>
    </row>
    <row r="61" spans="1:23" s="5" customFormat="1" ht="28.5" customHeight="1">
      <c r="A61" s="21"/>
      <c r="B61" s="123" t="s">
        <v>144</v>
      </c>
      <c r="C61" s="124">
        <f>SUM(C56:C60)</f>
        <v>24.569999999999997</v>
      </c>
      <c r="D61" s="124">
        <f>SUM(D56:D60)</f>
        <v>19.789700000000003</v>
      </c>
      <c r="E61" s="126">
        <f>SUM(E56:E60)</f>
        <v>16.6</v>
      </c>
      <c r="F61" s="21"/>
      <c r="G61" s="126"/>
      <c r="H61" s="124"/>
      <c r="I61" s="124"/>
      <c r="J61" s="124">
        <f>SUM(J56:J60)</f>
        <v>9.395</v>
      </c>
      <c r="K61" s="124">
        <f>SUM(K56:K60)</f>
        <v>6.65</v>
      </c>
      <c r="L61" s="124">
        <f>SUM(L56:L60)</f>
        <v>3.45</v>
      </c>
      <c r="M61" s="124"/>
      <c r="N61" s="126">
        <f>SUM(N56:N60)</f>
        <v>0</v>
      </c>
      <c r="O61" s="126">
        <f>SUM(O56:O60)</f>
        <v>0</v>
      </c>
      <c r="P61" s="177">
        <f>SUM(P56:P60)</f>
        <v>0</v>
      </c>
      <c r="Q61" s="177"/>
      <c r="R61" s="177">
        <v>20.46</v>
      </c>
      <c r="S61" s="178"/>
      <c r="T61" s="177">
        <f>SUM(T56:T60)</f>
        <v>19.490000000000002</v>
      </c>
      <c r="U61" s="22"/>
      <c r="V61" s="127"/>
      <c r="W61" s="179"/>
    </row>
    <row r="62" spans="1:23" s="5" customFormat="1" ht="28.5" customHeight="1">
      <c r="A62" s="216"/>
      <c r="B62" s="223" t="s">
        <v>252</v>
      </c>
      <c r="C62" s="435"/>
      <c r="D62" s="435"/>
      <c r="E62" s="219"/>
      <c r="F62" s="216"/>
      <c r="G62" s="219"/>
      <c r="H62" s="435"/>
      <c r="I62" s="435"/>
      <c r="J62" s="435"/>
      <c r="K62" s="435"/>
      <c r="L62" s="435"/>
      <c r="M62" s="435"/>
      <c r="N62" s="219"/>
      <c r="O62" s="219"/>
      <c r="P62" s="437"/>
      <c r="Q62" s="437"/>
      <c r="R62" s="437"/>
      <c r="S62" s="377"/>
      <c r="T62" s="437"/>
      <c r="U62" s="237"/>
      <c r="V62" s="127"/>
      <c r="W62" s="179"/>
    </row>
    <row r="63" spans="1:23" s="5" customFormat="1" ht="137.25" customHeight="1">
      <c r="A63" s="216">
        <v>6</v>
      </c>
      <c r="B63" s="413" t="s">
        <v>27</v>
      </c>
      <c r="C63" s="435">
        <v>7.49</v>
      </c>
      <c r="D63" s="435">
        <v>6</v>
      </c>
      <c r="E63" s="219"/>
      <c r="F63" s="216" t="s">
        <v>109</v>
      </c>
      <c r="G63" s="219" t="s">
        <v>73</v>
      </c>
      <c r="H63" s="435">
        <v>0</v>
      </c>
      <c r="I63" s="435">
        <v>0</v>
      </c>
      <c r="J63" s="435">
        <v>0.01</v>
      </c>
      <c r="K63" s="435">
        <v>0.83</v>
      </c>
      <c r="L63" s="434">
        <v>3.52</v>
      </c>
      <c r="M63" s="435">
        <v>1.78</v>
      </c>
      <c r="N63" s="219">
        <v>0</v>
      </c>
      <c r="O63" s="219">
        <v>0</v>
      </c>
      <c r="P63" s="437">
        <f>N63+O63</f>
        <v>0</v>
      </c>
      <c r="Q63" s="437">
        <v>5.54</v>
      </c>
      <c r="R63" s="437">
        <v>5.54</v>
      </c>
      <c r="S63" s="378"/>
      <c r="T63" s="437">
        <v>24.13</v>
      </c>
      <c r="U63" s="436">
        <v>1</v>
      </c>
      <c r="V63" s="127" t="s">
        <v>90</v>
      </c>
      <c r="W63" s="179"/>
    </row>
    <row r="64" spans="1:23" s="5" customFormat="1" ht="320.25" customHeight="1">
      <c r="A64" s="21">
        <v>7</v>
      </c>
      <c r="B64" s="123" t="s">
        <v>28</v>
      </c>
      <c r="C64" s="55">
        <v>9.39</v>
      </c>
      <c r="D64" s="55">
        <v>8.83</v>
      </c>
      <c r="E64" s="126"/>
      <c r="F64" s="57" t="s">
        <v>71</v>
      </c>
      <c r="G64" s="56" t="s">
        <v>72</v>
      </c>
      <c r="H64" s="55">
        <v>0</v>
      </c>
      <c r="I64" s="55">
        <v>0</v>
      </c>
      <c r="J64" s="55">
        <v>0</v>
      </c>
      <c r="K64" s="55">
        <v>0.1</v>
      </c>
      <c r="L64" s="55">
        <v>3.18</v>
      </c>
      <c r="M64" s="55">
        <v>2.81</v>
      </c>
      <c r="N64" s="56">
        <v>0</v>
      </c>
      <c r="O64" s="56">
        <v>0</v>
      </c>
      <c r="P64" s="163">
        <f>SUM(N64:O64)</f>
        <v>0</v>
      </c>
      <c r="Q64" s="163">
        <v>6.78</v>
      </c>
      <c r="R64" s="163">
        <v>4.72</v>
      </c>
      <c r="S64" s="180"/>
      <c r="T64" s="163">
        <v>4.5</v>
      </c>
      <c r="U64" s="432">
        <v>0.65</v>
      </c>
      <c r="V64" s="61" t="s">
        <v>158</v>
      </c>
      <c r="W64" s="179"/>
    </row>
    <row r="65" spans="1:23" s="249" customFormat="1" ht="121.5" customHeight="1">
      <c r="A65" s="216">
        <v>8</v>
      </c>
      <c r="B65" s="223" t="s">
        <v>392</v>
      </c>
      <c r="C65" s="30">
        <v>0.94</v>
      </c>
      <c r="D65" s="30">
        <v>1.24</v>
      </c>
      <c r="E65" s="219"/>
      <c r="F65" s="27" t="s">
        <v>393</v>
      </c>
      <c r="G65" s="31" t="s">
        <v>74</v>
      </c>
      <c r="H65" s="30">
        <v>0</v>
      </c>
      <c r="I65" s="30">
        <v>0</v>
      </c>
      <c r="J65" s="30">
        <v>0</v>
      </c>
      <c r="K65" s="30">
        <v>0</v>
      </c>
      <c r="L65" s="30">
        <v>0</v>
      </c>
      <c r="M65" s="30">
        <v>0.44</v>
      </c>
      <c r="N65" s="31">
        <v>44.04</v>
      </c>
      <c r="O65" s="31">
        <v>0</v>
      </c>
      <c r="P65" s="167">
        <v>0.95</v>
      </c>
      <c r="Q65" s="167"/>
      <c r="R65" s="163">
        <v>0</v>
      </c>
      <c r="S65" s="138"/>
      <c r="T65" s="163">
        <f>P65+R65</f>
        <v>0.95</v>
      </c>
      <c r="U65" s="237"/>
      <c r="V65" s="110" t="s">
        <v>106</v>
      </c>
      <c r="W65" s="248"/>
    </row>
    <row r="66" spans="1:23" s="249" customFormat="1" ht="49.5" customHeight="1">
      <c r="A66" s="216"/>
      <c r="B66" s="433" t="s">
        <v>75</v>
      </c>
      <c r="C66" s="30"/>
      <c r="D66" s="30"/>
      <c r="E66" s="219"/>
      <c r="F66" s="27"/>
      <c r="G66" s="31"/>
      <c r="H66" s="30"/>
      <c r="I66" s="30"/>
      <c r="J66" s="30"/>
      <c r="K66" s="30"/>
      <c r="L66" s="30"/>
      <c r="M66" s="30"/>
      <c r="N66" s="31"/>
      <c r="O66" s="31"/>
      <c r="P66" s="167"/>
      <c r="Q66" s="167"/>
      <c r="R66" s="163"/>
      <c r="S66" s="138"/>
      <c r="T66" s="163"/>
      <c r="U66" s="237"/>
      <c r="V66" s="110"/>
      <c r="W66" s="248"/>
    </row>
    <row r="67" spans="1:23" s="249" customFormat="1" ht="169.5" customHeight="1">
      <c r="A67" s="27">
        <v>9</v>
      </c>
      <c r="B67" s="223" t="s">
        <v>29</v>
      </c>
      <c r="C67" s="30">
        <v>7.68</v>
      </c>
      <c r="D67" s="30">
        <v>8.69</v>
      </c>
      <c r="E67" s="31"/>
      <c r="F67" s="27" t="s">
        <v>112</v>
      </c>
      <c r="G67" s="31" t="s">
        <v>77</v>
      </c>
      <c r="H67" s="30">
        <v>0</v>
      </c>
      <c r="I67" s="30">
        <v>0</v>
      </c>
      <c r="J67" s="30">
        <v>0</v>
      </c>
      <c r="K67" s="30">
        <v>1.59</v>
      </c>
      <c r="L67" s="30">
        <v>3.51</v>
      </c>
      <c r="M67" s="30">
        <v>2.61</v>
      </c>
      <c r="N67" s="31">
        <v>0.18</v>
      </c>
      <c r="O67" s="31">
        <v>0.91</v>
      </c>
      <c r="P67" s="167">
        <f>N67+O67</f>
        <v>1.09</v>
      </c>
      <c r="Q67" s="167">
        <v>9.09</v>
      </c>
      <c r="R67" s="163">
        <v>4.9</v>
      </c>
      <c r="S67" s="138"/>
      <c r="T67" s="163">
        <v>4.67</v>
      </c>
      <c r="U67" s="29"/>
      <c r="V67" s="152" t="s">
        <v>2</v>
      </c>
      <c r="W67" s="248"/>
    </row>
    <row r="68" spans="1:23" s="249" customFormat="1" ht="176.25" customHeight="1">
      <c r="A68" s="259"/>
      <c r="B68" s="426"/>
      <c r="C68" s="261"/>
      <c r="D68" s="261"/>
      <c r="E68" s="262"/>
      <c r="F68" s="259"/>
      <c r="G68" s="262"/>
      <c r="H68" s="261"/>
      <c r="I68" s="261"/>
      <c r="J68" s="261"/>
      <c r="K68" s="261"/>
      <c r="L68" s="261"/>
      <c r="M68" s="261"/>
      <c r="N68" s="262"/>
      <c r="O68" s="262"/>
      <c r="P68" s="263"/>
      <c r="Q68" s="263"/>
      <c r="R68" s="263"/>
      <c r="S68" s="264"/>
      <c r="T68" s="263"/>
      <c r="U68" s="89"/>
      <c r="V68" s="265" t="s">
        <v>270</v>
      </c>
      <c r="W68" s="248"/>
    </row>
    <row r="69" spans="1:23" s="249" customFormat="1" ht="220.5">
      <c r="A69" s="259"/>
      <c r="B69" s="426"/>
      <c r="C69" s="261"/>
      <c r="D69" s="261"/>
      <c r="E69" s="262"/>
      <c r="F69" s="259"/>
      <c r="G69" s="262"/>
      <c r="H69" s="261"/>
      <c r="I69" s="261"/>
      <c r="J69" s="261"/>
      <c r="K69" s="261"/>
      <c r="L69" s="261"/>
      <c r="M69" s="261"/>
      <c r="N69" s="262"/>
      <c r="O69" s="262"/>
      <c r="P69" s="263"/>
      <c r="Q69" s="263"/>
      <c r="R69" s="263"/>
      <c r="S69" s="264"/>
      <c r="T69" s="263"/>
      <c r="U69" s="89"/>
      <c r="V69" s="265" t="s">
        <v>3</v>
      </c>
      <c r="W69" s="248"/>
    </row>
    <row r="70" spans="1:23" s="5" customFormat="1" ht="236.25">
      <c r="A70" s="259"/>
      <c r="B70" s="426"/>
      <c r="C70" s="261"/>
      <c r="D70" s="261"/>
      <c r="E70" s="262"/>
      <c r="F70" s="259"/>
      <c r="G70" s="262"/>
      <c r="H70" s="261"/>
      <c r="I70" s="261"/>
      <c r="J70" s="261"/>
      <c r="K70" s="261"/>
      <c r="L70" s="261"/>
      <c r="M70" s="261"/>
      <c r="N70" s="59"/>
      <c r="O70" s="59"/>
      <c r="P70" s="263"/>
      <c r="Q70" s="263"/>
      <c r="R70" s="263"/>
      <c r="S70" s="264"/>
      <c r="T70" s="263"/>
      <c r="U70" s="89"/>
      <c r="V70" s="265" t="s">
        <v>4</v>
      </c>
      <c r="W70" s="179"/>
    </row>
    <row r="71" spans="1:23" s="373" customFormat="1" ht="110.25">
      <c r="A71" s="266"/>
      <c r="B71" s="427"/>
      <c r="C71" s="268"/>
      <c r="D71" s="268"/>
      <c r="E71" s="269"/>
      <c r="F71" s="266"/>
      <c r="G71" s="269"/>
      <c r="H71" s="268"/>
      <c r="I71" s="268"/>
      <c r="J71" s="268"/>
      <c r="K71" s="268"/>
      <c r="L71" s="268"/>
      <c r="M71" s="268"/>
      <c r="N71" s="59"/>
      <c r="O71" s="59"/>
      <c r="P71" s="270"/>
      <c r="Q71" s="270"/>
      <c r="R71" s="270"/>
      <c r="S71" s="271"/>
      <c r="T71" s="270"/>
      <c r="U71" s="274"/>
      <c r="V71" s="275" t="s">
        <v>162</v>
      </c>
      <c r="W71" s="372"/>
    </row>
    <row r="72" spans="1:23" s="373" customFormat="1" ht="15.75">
      <c r="A72" s="266"/>
      <c r="B72" s="427" t="s">
        <v>251</v>
      </c>
      <c r="C72" s="268"/>
      <c r="D72" s="268"/>
      <c r="E72" s="269"/>
      <c r="F72" s="266"/>
      <c r="G72" s="269"/>
      <c r="H72" s="268"/>
      <c r="I72" s="268"/>
      <c r="J72" s="268"/>
      <c r="K72" s="268"/>
      <c r="L72" s="268"/>
      <c r="M72" s="268"/>
      <c r="N72" s="59"/>
      <c r="O72" s="59"/>
      <c r="P72" s="270"/>
      <c r="Q72" s="270"/>
      <c r="R72" s="270"/>
      <c r="S72" s="271"/>
      <c r="T72" s="270"/>
      <c r="U72" s="274"/>
      <c r="V72" s="275"/>
      <c r="W72" s="372"/>
    </row>
    <row r="73" spans="1:23" s="5" customFormat="1" ht="182.25" customHeight="1">
      <c r="A73" s="57">
        <v>10</v>
      </c>
      <c r="B73" s="123" t="s">
        <v>97</v>
      </c>
      <c r="C73" s="55">
        <v>20</v>
      </c>
      <c r="D73" s="55" t="s">
        <v>147</v>
      </c>
      <c r="E73" s="56"/>
      <c r="F73" s="57"/>
      <c r="G73" s="56"/>
      <c r="H73" s="55"/>
      <c r="I73" s="55"/>
      <c r="J73" s="55"/>
      <c r="K73" s="55"/>
      <c r="L73" s="55"/>
      <c r="M73" s="55"/>
      <c r="N73" s="59"/>
      <c r="O73" s="59"/>
      <c r="P73" s="163"/>
      <c r="Q73" s="163"/>
      <c r="R73" s="163"/>
      <c r="S73" s="180"/>
      <c r="T73" s="163"/>
      <c r="U73" s="97"/>
      <c r="V73" s="61" t="s">
        <v>167</v>
      </c>
      <c r="W73" s="179"/>
    </row>
    <row r="74" spans="1:22" ht="408.75" customHeight="1">
      <c r="A74" s="368">
        <v>11</v>
      </c>
      <c r="B74" s="428" t="s">
        <v>99</v>
      </c>
      <c r="C74" s="370">
        <v>20</v>
      </c>
      <c r="D74" s="370">
        <v>5.49</v>
      </c>
      <c r="E74" s="311"/>
      <c r="F74" s="368" t="s">
        <v>287</v>
      </c>
      <c r="G74" s="311" t="s">
        <v>257</v>
      </c>
      <c r="H74" s="370" t="s">
        <v>147</v>
      </c>
      <c r="I74" s="370" t="s">
        <v>147</v>
      </c>
      <c r="J74" s="370" t="s">
        <v>147</v>
      </c>
      <c r="K74" s="370" t="s">
        <v>147</v>
      </c>
      <c r="L74" s="370">
        <v>1.02</v>
      </c>
      <c r="M74" s="370">
        <v>0</v>
      </c>
      <c r="N74" s="311">
        <v>0.09</v>
      </c>
      <c r="O74" s="311">
        <v>0.14</v>
      </c>
      <c r="P74" s="370">
        <v>0.23</v>
      </c>
      <c r="Q74" s="370" t="s">
        <v>255</v>
      </c>
      <c r="R74" s="370">
        <v>3.72</v>
      </c>
      <c r="S74" s="368"/>
      <c r="T74" s="370">
        <v>3.44</v>
      </c>
      <c r="U74" s="412">
        <v>0.7</v>
      </c>
      <c r="V74" s="472" t="s">
        <v>0</v>
      </c>
    </row>
    <row r="75" spans="1:26" ht="365.25" customHeight="1">
      <c r="A75" s="21">
        <v>12</v>
      </c>
      <c r="B75" s="123" t="s">
        <v>253</v>
      </c>
      <c r="C75" s="124">
        <v>10</v>
      </c>
      <c r="D75" s="124">
        <v>6.33</v>
      </c>
      <c r="E75" s="126"/>
      <c r="F75" s="21" t="s">
        <v>100</v>
      </c>
      <c r="G75" s="126" t="s">
        <v>242</v>
      </c>
      <c r="H75" s="124" t="s">
        <v>147</v>
      </c>
      <c r="I75" s="124" t="s">
        <v>147</v>
      </c>
      <c r="J75" s="124" t="s">
        <v>147</v>
      </c>
      <c r="K75" s="124" t="s">
        <v>147</v>
      </c>
      <c r="L75" s="124">
        <v>1.98</v>
      </c>
      <c r="M75" s="124"/>
      <c r="N75" s="126"/>
      <c r="O75" s="126"/>
      <c r="P75" s="177"/>
      <c r="Q75" s="177">
        <v>5.33</v>
      </c>
      <c r="R75" s="177">
        <v>4.02</v>
      </c>
      <c r="S75" s="178"/>
      <c r="T75" s="177">
        <v>3.83</v>
      </c>
      <c r="U75" s="22"/>
      <c r="V75" s="61" t="s">
        <v>82</v>
      </c>
      <c r="W75" s="18">
        <f>SUM(N54:T54)</f>
        <v>25.220000000000002</v>
      </c>
      <c r="X75" s="13">
        <f>4.88-3.9</f>
        <v>0.98</v>
      </c>
      <c r="Y75" s="13">
        <v>8.98</v>
      </c>
      <c r="Z75" s="13">
        <v>-7.43</v>
      </c>
    </row>
    <row r="76" spans="1:22" ht="15.75">
      <c r="A76" s="57"/>
      <c r="B76" s="423"/>
      <c r="C76" s="97"/>
      <c r="D76" s="57"/>
      <c r="E76" s="56"/>
      <c r="F76" s="57"/>
      <c r="G76" s="121"/>
      <c r="H76" s="55"/>
      <c r="I76" s="55"/>
      <c r="J76" s="55"/>
      <c r="K76" s="55"/>
      <c r="L76" s="55"/>
      <c r="M76" s="55"/>
      <c r="N76" s="56"/>
      <c r="O76" s="56"/>
      <c r="P76" s="163"/>
      <c r="Q76" s="163"/>
      <c r="R76" s="163"/>
      <c r="S76" s="164"/>
      <c r="T76" s="163"/>
      <c r="U76" s="402"/>
      <c r="V76" s="166"/>
    </row>
    <row r="77" spans="1:22" ht="15.75">
      <c r="A77" s="57"/>
      <c r="B77" s="123"/>
      <c r="C77" s="97"/>
      <c r="D77" s="57"/>
      <c r="E77" s="56"/>
      <c r="F77" s="57"/>
      <c r="G77" s="58"/>
      <c r="H77" s="55"/>
      <c r="I77" s="55"/>
      <c r="J77" s="55"/>
      <c r="K77" s="55"/>
      <c r="L77" s="55"/>
      <c r="M77" s="55"/>
      <c r="N77" s="56"/>
      <c r="O77" s="56"/>
      <c r="P77" s="180"/>
      <c r="Q77" s="180"/>
      <c r="R77" s="180"/>
      <c r="S77" s="180"/>
      <c r="T77" s="180"/>
      <c r="U77" s="97"/>
      <c r="V77" s="61"/>
    </row>
    <row r="79" ht="16.5" thickBot="1"/>
    <row r="80" spans="1:22" ht="17.25" thickBot="1" thickTop="1">
      <c r="A80" s="181"/>
      <c r="B80" s="182"/>
      <c r="C80" s="183"/>
      <c r="D80" s="181"/>
      <c r="E80" s="184"/>
      <c r="F80" s="181"/>
      <c r="G80" s="185"/>
      <c r="H80" s="186"/>
      <c r="I80" s="186"/>
      <c r="J80" s="186"/>
      <c r="K80" s="186"/>
      <c r="L80" s="1"/>
      <c r="M80" s="1"/>
      <c r="N80" s="184"/>
      <c r="O80" s="184"/>
      <c r="P80" s="214"/>
      <c r="Q80" s="214"/>
      <c r="R80" s="215"/>
      <c r="S80" s="215"/>
      <c r="T80" s="2"/>
      <c r="U80" s="183"/>
      <c r="V80" s="187"/>
    </row>
    <row r="81" ht="16.5" thickTop="1"/>
    <row r="128" ht="15.75">
      <c r="N128" s="16">
        <f>125.62*1.05</f>
        <v>131.901</v>
      </c>
    </row>
  </sheetData>
  <sheetProtection/>
  <mergeCells count="29">
    <mergeCell ref="H2:H3"/>
    <mergeCell ref="G2:G3"/>
    <mergeCell ref="V2:V3"/>
    <mergeCell ref="I2:I3"/>
    <mergeCell ref="S2:S3"/>
    <mergeCell ref="N2:P2"/>
    <mergeCell ref="U2:U3"/>
    <mergeCell ref="L2:L3"/>
    <mergeCell ref="T2:T3"/>
    <mergeCell ref="J2:J3"/>
    <mergeCell ref="A1:V1"/>
    <mergeCell ref="A2:A3"/>
    <mergeCell ref="B2:B3"/>
    <mergeCell ref="C2:C3"/>
    <mergeCell ref="D2:D3"/>
    <mergeCell ref="E2:E3"/>
    <mergeCell ref="R2:R3"/>
    <mergeCell ref="M2:M3"/>
    <mergeCell ref="F2:F3"/>
    <mergeCell ref="K2:K3"/>
    <mergeCell ref="B5:V5"/>
    <mergeCell ref="S34:S35"/>
    <mergeCell ref="B33:H33"/>
    <mergeCell ref="B53:V53"/>
    <mergeCell ref="E6:E12"/>
    <mergeCell ref="E14:E15"/>
    <mergeCell ref="E25:E29"/>
    <mergeCell ref="B7:B9"/>
    <mergeCell ref="B50:V50"/>
  </mergeCells>
  <printOptions horizontalCentered="1"/>
  <pageMargins left="0.25" right="0.25" top="0.5" bottom="0.5" header="0.5" footer="0.5"/>
  <pageSetup horizontalDpi="600" verticalDpi="600" orientation="landscape" paperSize="5" scale="56" r:id="rId1"/>
  <rowBreaks count="9" manualBreakCount="9">
    <brk id="11" max="22" man="1"/>
    <brk id="17" max="22" man="1"/>
    <brk id="32" max="22" man="1"/>
    <brk id="38" max="22" man="1"/>
    <brk id="49" max="22" man="1"/>
    <brk id="54" max="22" man="1"/>
    <brk id="61" max="22" man="1"/>
    <brk id="65" max="22" man="1"/>
    <brk id="75" max="22" man="1"/>
  </rowBreaks>
  <colBreaks count="1" manualBreakCount="1">
    <brk id="22" max="127" man="1"/>
  </colBreaks>
</worksheet>
</file>

<file path=xl/worksheets/sheet4.xml><?xml version="1.0" encoding="utf-8"?>
<worksheet xmlns="http://schemas.openxmlformats.org/spreadsheetml/2006/main" xmlns:r="http://schemas.openxmlformats.org/officeDocument/2006/relationships">
  <dimension ref="A1:Z74"/>
  <sheetViews>
    <sheetView tabSelected="1" view="pageBreakPreview" zoomScale="55" zoomScaleNormal="55" zoomScaleSheetLayoutView="55" zoomScalePageLayoutView="0" workbookViewId="0" topLeftCell="A1">
      <pane ySplit="3" topLeftCell="A11" activePane="bottomLeft" state="frozen"/>
      <selection pane="topLeft" activeCell="A1" sqref="A1"/>
      <selection pane="bottomLeft" activeCell="N11" sqref="N11"/>
    </sheetView>
  </sheetViews>
  <sheetFormatPr defaultColWidth="9.140625" defaultRowHeight="12.75"/>
  <cols>
    <col min="1" max="1" width="6.00390625" style="12" customWidth="1"/>
    <col min="2" max="2" width="28.8515625" style="429" customWidth="1"/>
    <col min="3" max="3" width="12.57421875" style="15" customWidth="1"/>
    <col min="4" max="4" width="10.7109375" style="12" customWidth="1"/>
    <col min="5" max="5" width="12.7109375" style="16" customWidth="1"/>
    <col min="6" max="6" width="16.28125" style="12" customWidth="1"/>
    <col min="7" max="7" width="23.140625" style="17" customWidth="1"/>
    <col min="8" max="8" width="11.28125" style="18" customWidth="1"/>
    <col min="9" max="9" width="12.140625" style="18" customWidth="1"/>
    <col min="10" max="11" width="11.421875" style="18" customWidth="1"/>
    <col min="12" max="12" width="13.7109375" style="18" customWidth="1"/>
    <col min="13" max="13" width="12.7109375" style="18" customWidth="1"/>
    <col min="14" max="14" width="13.00390625" style="16" customWidth="1"/>
    <col min="15" max="15" width="14.7109375" style="16" customWidth="1"/>
    <col min="16" max="17" width="12.00390625" style="212" customWidth="1"/>
    <col min="18" max="18" width="13.421875" style="212" customWidth="1"/>
    <col min="19" max="19" width="25.421875" style="213" hidden="1" customWidth="1"/>
    <col min="20" max="20" width="14.00390625" style="213" customWidth="1"/>
    <col min="21" max="21" width="16.28125" style="15" customWidth="1"/>
    <col min="22" max="22" width="32.140625" style="20" customWidth="1"/>
    <col min="23" max="23" width="16.00390625" style="12" hidden="1" customWidth="1"/>
    <col min="24" max="16384" width="9.140625" style="13" customWidth="1"/>
  </cols>
  <sheetData>
    <row r="1" spans="1:25" s="5" customFormat="1" ht="51" customHeight="1">
      <c r="A1" s="489" t="s">
        <v>406</v>
      </c>
      <c r="B1" s="489"/>
      <c r="C1" s="489"/>
      <c r="D1" s="489"/>
      <c r="E1" s="489"/>
      <c r="F1" s="489"/>
      <c r="G1" s="489"/>
      <c r="H1" s="489"/>
      <c r="I1" s="489"/>
      <c r="J1" s="489"/>
      <c r="K1" s="489"/>
      <c r="L1" s="489"/>
      <c r="M1" s="489"/>
      <c r="N1" s="489"/>
      <c r="O1" s="489"/>
      <c r="P1" s="489"/>
      <c r="Q1" s="489"/>
      <c r="R1" s="489"/>
      <c r="S1" s="489"/>
      <c r="T1" s="489"/>
      <c r="U1" s="489"/>
      <c r="V1" s="489"/>
      <c r="Y1" s="6"/>
    </row>
    <row r="2" spans="1:23" s="8" customFormat="1" ht="78.75" customHeight="1">
      <c r="A2" s="490" t="s">
        <v>332</v>
      </c>
      <c r="B2" s="492" t="s">
        <v>386</v>
      </c>
      <c r="C2" s="492" t="s">
        <v>143</v>
      </c>
      <c r="D2" s="490" t="s">
        <v>142</v>
      </c>
      <c r="E2" s="494" t="s">
        <v>387</v>
      </c>
      <c r="F2" s="490" t="s">
        <v>120</v>
      </c>
      <c r="G2" s="500" t="s">
        <v>103</v>
      </c>
      <c r="H2" s="498" t="s">
        <v>156</v>
      </c>
      <c r="I2" s="498" t="s">
        <v>338</v>
      </c>
      <c r="J2" s="498" t="s">
        <v>395</v>
      </c>
      <c r="K2" s="498" t="s">
        <v>102</v>
      </c>
      <c r="L2" s="498" t="s">
        <v>317</v>
      </c>
      <c r="M2" s="498" t="s">
        <v>263</v>
      </c>
      <c r="N2" s="506" t="s">
        <v>413</v>
      </c>
      <c r="O2" s="507"/>
      <c r="P2" s="508"/>
      <c r="Q2" s="376" t="s">
        <v>415</v>
      </c>
      <c r="R2" s="496" t="s">
        <v>155</v>
      </c>
      <c r="S2" s="504" t="s">
        <v>365</v>
      </c>
      <c r="T2" s="504" t="s">
        <v>152</v>
      </c>
      <c r="U2" s="492" t="s">
        <v>140</v>
      </c>
      <c r="V2" s="502" t="s">
        <v>364</v>
      </c>
      <c r="W2" s="7" t="s">
        <v>389</v>
      </c>
    </row>
    <row r="3" spans="1:23" s="8" customFormat="1" ht="84.75" customHeight="1">
      <c r="A3" s="491"/>
      <c r="B3" s="493"/>
      <c r="C3" s="493"/>
      <c r="D3" s="491"/>
      <c r="E3" s="495"/>
      <c r="F3" s="491"/>
      <c r="G3" s="501"/>
      <c r="H3" s="499"/>
      <c r="I3" s="499"/>
      <c r="J3" s="499"/>
      <c r="K3" s="499"/>
      <c r="L3" s="499"/>
      <c r="M3" s="499"/>
      <c r="N3" s="126" t="s">
        <v>117</v>
      </c>
      <c r="O3" s="126" t="s">
        <v>407</v>
      </c>
      <c r="P3" s="178" t="s">
        <v>414</v>
      </c>
      <c r="Q3" s="377"/>
      <c r="R3" s="497"/>
      <c r="S3" s="505"/>
      <c r="T3" s="505"/>
      <c r="U3" s="493"/>
      <c r="V3" s="503"/>
      <c r="W3" s="9"/>
    </row>
    <row r="4" spans="1:23" s="8" customFormat="1" ht="15.75">
      <c r="A4" s="21">
        <v>1</v>
      </c>
      <c r="B4" s="22">
        <v>2</v>
      </c>
      <c r="C4" s="22">
        <v>3</v>
      </c>
      <c r="D4" s="21">
        <v>4</v>
      </c>
      <c r="E4" s="23">
        <v>5</v>
      </c>
      <c r="F4" s="24">
        <v>6</v>
      </c>
      <c r="G4" s="23">
        <v>7</v>
      </c>
      <c r="H4" s="24">
        <v>8</v>
      </c>
      <c r="I4" s="24">
        <v>9</v>
      </c>
      <c r="J4" s="24">
        <v>10</v>
      </c>
      <c r="K4" s="24">
        <v>11</v>
      </c>
      <c r="L4" s="24">
        <v>12</v>
      </c>
      <c r="M4" s="24"/>
      <c r="N4" s="23">
        <v>13</v>
      </c>
      <c r="O4" s="23">
        <v>14</v>
      </c>
      <c r="P4" s="188">
        <v>15</v>
      </c>
      <c r="Q4" s="188"/>
      <c r="R4" s="188">
        <v>16</v>
      </c>
      <c r="S4" s="188">
        <v>11</v>
      </c>
      <c r="T4" s="188">
        <v>17</v>
      </c>
      <c r="U4" s="22">
        <v>18</v>
      </c>
      <c r="V4" s="25">
        <v>19</v>
      </c>
      <c r="W4" s="9"/>
    </row>
    <row r="5" spans="1:23" s="11" customFormat="1" ht="15.75">
      <c r="A5" s="26">
        <v>1</v>
      </c>
      <c r="B5" s="475" t="s">
        <v>118</v>
      </c>
      <c r="C5" s="475"/>
      <c r="D5" s="475"/>
      <c r="E5" s="475"/>
      <c r="F5" s="475"/>
      <c r="G5" s="475"/>
      <c r="H5" s="475"/>
      <c r="I5" s="475"/>
      <c r="J5" s="475"/>
      <c r="K5" s="475"/>
      <c r="L5" s="475"/>
      <c r="M5" s="475"/>
      <c r="N5" s="475"/>
      <c r="O5" s="475"/>
      <c r="P5" s="475"/>
      <c r="Q5" s="475"/>
      <c r="R5" s="475"/>
      <c r="S5" s="475"/>
      <c r="T5" s="475"/>
      <c r="U5" s="475"/>
      <c r="V5" s="476"/>
      <c r="W5" s="10"/>
    </row>
    <row r="6" spans="1:23" ht="203.25" customHeight="1">
      <c r="A6" s="57">
        <v>1</v>
      </c>
      <c r="B6" s="123" t="s">
        <v>85</v>
      </c>
      <c r="C6" s="221">
        <v>64.73</v>
      </c>
      <c r="D6" s="124">
        <v>5.43</v>
      </c>
      <c r="E6" s="446">
        <v>8.37</v>
      </c>
      <c r="F6" s="124" t="s">
        <v>311</v>
      </c>
      <c r="G6" s="126" t="s">
        <v>88</v>
      </c>
      <c r="H6" s="124">
        <v>0</v>
      </c>
      <c r="I6" s="124">
        <v>0</v>
      </c>
      <c r="J6" s="124">
        <v>0</v>
      </c>
      <c r="K6" s="124">
        <v>1.42</v>
      </c>
      <c r="L6" s="124">
        <v>1.56</v>
      </c>
      <c r="M6" s="124">
        <v>0.75</v>
      </c>
      <c r="N6" s="126">
        <v>0</v>
      </c>
      <c r="O6" s="126">
        <v>0</v>
      </c>
      <c r="P6" s="177">
        <v>0</v>
      </c>
      <c r="Q6" s="177"/>
      <c r="R6" s="177">
        <v>3.72</v>
      </c>
      <c r="S6" s="206"/>
      <c r="T6" s="177" t="s">
        <v>376</v>
      </c>
      <c r="U6" s="432">
        <v>0.95</v>
      </c>
      <c r="V6" s="127" t="s">
        <v>377</v>
      </c>
      <c r="W6" s="129"/>
    </row>
    <row r="7" spans="1:22" ht="15.75" customHeight="1">
      <c r="A7" s="21">
        <v>2</v>
      </c>
      <c r="B7" s="488" t="s">
        <v>357</v>
      </c>
      <c r="C7" s="475"/>
      <c r="D7" s="475"/>
      <c r="E7" s="475"/>
      <c r="F7" s="475"/>
      <c r="G7" s="475"/>
      <c r="H7" s="475"/>
      <c r="I7" s="475"/>
      <c r="J7" s="475"/>
      <c r="K7" s="475"/>
      <c r="L7" s="475"/>
      <c r="M7" s="475"/>
      <c r="N7" s="475"/>
      <c r="O7" s="475"/>
      <c r="P7" s="475"/>
      <c r="Q7" s="475"/>
      <c r="R7" s="475"/>
      <c r="S7" s="475"/>
      <c r="T7" s="475"/>
      <c r="U7" s="475"/>
      <c r="V7" s="476"/>
    </row>
    <row r="8" spans="1:26" s="285" customFormat="1" ht="162" customHeight="1">
      <c r="A8" s="362" t="s">
        <v>15</v>
      </c>
      <c r="B8" s="449" t="s">
        <v>191</v>
      </c>
      <c r="C8" s="364" t="s">
        <v>76</v>
      </c>
      <c r="D8" s="362">
        <v>36.96</v>
      </c>
      <c r="E8" s="276">
        <v>36.45</v>
      </c>
      <c r="F8" s="362" t="s">
        <v>107</v>
      </c>
      <c r="G8" s="279" t="s">
        <v>78</v>
      </c>
      <c r="H8" s="364">
        <v>0.38</v>
      </c>
      <c r="I8" s="364">
        <v>11.68</v>
      </c>
      <c r="J8" s="364">
        <v>9.06</v>
      </c>
      <c r="K8" s="364">
        <v>6.29</v>
      </c>
      <c r="L8" s="364">
        <v>7.76</v>
      </c>
      <c r="M8" s="364">
        <v>1.12</v>
      </c>
      <c r="N8" s="276">
        <v>3.4</v>
      </c>
      <c r="O8" s="276">
        <v>0.65</v>
      </c>
      <c r="P8" s="280">
        <f>O8+N8</f>
        <v>4.05</v>
      </c>
      <c r="Q8" s="280">
        <v>36.3</v>
      </c>
      <c r="R8" s="409">
        <v>1.81</v>
      </c>
      <c r="S8" s="365" t="s">
        <v>330</v>
      </c>
      <c r="T8" s="280">
        <v>38.11</v>
      </c>
      <c r="U8" s="366">
        <v>0.89</v>
      </c>
      <c r="V8" s="367" t="s">
        <v>411</v>
      </c>
      <c r="W8" s="297"/>
      <c r="X8" s="285">
        <f>16.39-18.5</f>
        <v>-2.1099999999999994</v>
      </c>
      <c r="Y8" s="285">
        <v>7.21</v>
      </c>
      <c r="Z8" s="285">
        <v>-6.28</v>
      </c>
    </row>
    <row r="9" spans="1:23" s="285" customFormat="1" ht="409.5" customHeight="1">
      <c r="A9" s="357"/>
      <c r="B9" s="422"/>
      <c r="C9" s="359"/>
      <c r="D9" s="357"/>
      <c r="E9" s="303"/>
      <c r="F9" s="357"/>
      <c r="G9" s="304"/>
      <c r="H9" s="359"/>
      <c r="I9" s="359"/>
      <c r="J9" s="359"/>
      <c r="K9" s="359"/>
      <c r="L9" s="359"/>
      <c r="M9" s="359"/>
      <c r="N9" s="303"/>
      <c r="O9" s="303"/>
      <c r="P9" s="273"/>
      <c r="Q9" s="273"/>
      <c r="R9" s="273"/>
      <c r="S9" s="355"/>
      <c r="T9" s="273"/>
      <c r="U9" s="360"/>
      <c r="V9" s="19" t="s">
        <v>412</v>
      </c>
      <c r="W9" s="297"/>
    </row>
    <row r="10" spans="1:23" s="385" customFormat="1" ht="50.25" customHeight="1">
      <c r="A10" s="21"/>
      <c r="B10" s="448" t="s">
        <v>252</v>
      </c>
      <c r="C10" s="97"/>
      <c r="D10" s="57"/>
      <c r="E10" s="56"/>
      <c r="F10" s="57"/>
      <c r="G10" s="121"/>
      <c r="H10" s="55"/>
      <c r="I10" s="55"/>
      <c r="J10" s="55"/>
      <c r="K10" s="55"/>
      <c r="L10" s="55"/>
      <c r="M10" s="55"/>
      <c r="N10" s="56"/>
      <c r="O10" s="56"/>
      <c r="P10" s="163"/>
      <c r="Q10" s="163"/>
      <c r="R10" s="163"/>
      <c r="S10" s="164"/>
      <c r="T10" s="163"/>
      <c r="U10" s="402"/>
      <c r="V10" s="166"/>
      <c r="W10" s="384"/>
    </row>
    <row r="11" spans="1:23" s="5" customFormat="1" ht="409.5" customHeight="1">
      <c r="A11" s="21" t="s">
        <v>15</v>
      </c>
      <c r="B11" s="123" t="s">
        <v>28</v>
      </c>
      <c r="C11" s="55">
        <v>9.39</v>
      </c>
      <c r="D11" s="55">
        <v>8.83</v>
      </c>
      <c r="E11" s="126"/>
      <c r="F11" s="57" t="s">
        <v>71</v>
      </c>
      <c r="G11" s="56" t="s">
        <v>72</v>
      </c>
      <c r="H11" s="55">
        <v>0</v>
      </c>
      <c r="I11" s="55">
        <v>0</v>
      </c>
      <c r="J11" s="55">
        <v>0</v>
      </c>
      <c r="K11" s="55">
        <v>0.1</v>
      </c>
      <c r="L11" s="55">
        <v>3.18</v>
      </c>
      <c r="M11" s="55">
        <v>2.81</v>
      </c>
      <c r="N11" s="56">
        <v>0.2</v>
      </c>
      <c r="O11" s="56">
        <v>0.46</v>
      </c>
      <c r="P11" s="163">
        <f>SUM(N11:O11)</f>
        <v>0.66</v>
      </c>
      <c r="Q11" s="163">
        <v>6.78</v>
      </c>
      <c r="R11" s="163">
        <v>4.72</v>
      </c>
      <c r="S11" s="180"/>
      <c r="T11" s="163">
        <v>4.5</v>
      </c>
      <c r="U11" s="432">
        <v>0.95</v>
      </c>
      <c r="V11" s="61" t="s">
        <v>404</v>
      </c>
      <c r="W11" s="179"/>
    </row>
    <row r="12" spans="1:23" s="249" customFormat="1" ht="49.5" customHeight="1">
      <c r="A12" s="216">
        <v>3</v>
      </c>
      <c r="B12" s="474" t="s">
        <v>75</v>
      </c>
      <c r="C12" s="30"/>
      <c r="D12" s="30"/>
      <c r="E12" s="219"/>
      <c r="F12" s="27"/>
      <c r="G12" s="31"/>
      <c r="H12" s="30"/>
      <c r="I12" s="30"/>
      <c r="J12" s="30"/>
      <c r="K12" s="30"/>
      <c r="L12" s="30"/>
      <c r="M12" s="30"/>
      <c r="N12" s="31"/>
      <c r="O12" s="31"/>
      <c r="P12" s="167"/>
      <c r="Q12" s="167"/>
      <c r="R12" s="163"/>
      <c r="S12" s="138"/>
      <c r="T12" s="163"/>
      <c r="U12" s="237"/>
      <c r="V12" s="110"/>
      <c r="W12" s="248"/>
    </row>
    <row r="13" spans="1:23" s="249" customFormat="1" ht="169.5" customHeight="1">
      <c r="A13" s="27" t="s">
        <v>15</v>
      </c>
      <c r="B13" s="223" t="s">
        <v>29</v>
      </c>
      <c r="C13" s="30">
        <v>7.68</v>
      </c>
      <c r="D13" s="30">
        <v>8.69</v>
      </c>
      <c r="E13" s="31"/>
      <c r="F13" s="27" t="s">
        <v>112</v>
      </c>
      <c r="G13" s="31" t="s">
        <v>77</v>
      </c>
      <c r="H13" s="30">
        <v>0.62</v>
      </c>
      <c r="I13" s="30">
        <v>0</v>
      </c>
      <c r="J13" s="30">
        <v>0</v>
      </c>
      <c r="K13" s="30">
        <v>1.59</v>
      </c>
      <c r="L13" s="30">
        <v>3.51</v>
      </c>
      <c r="M13" s="30">
        <v>2.61</v>
      </c>
      <c r="N13" s="31">
        <v>0.62</v>
      </c>
      <c r="O13" s="31">
        <v>0</v>
      </c>
      <c r="P13" s="167">
        <f>N13+O13</f>
        <v>0.62</v>
      </c>
      <c r="Q13" s="167">
        <v>9.09</v>
      </c>
      <c r="R13" s="163">
        <v>4.9</v>
      </c>
      <c r="S13" s="138"/>
      <c r="T13" s="163">
        <v>4.67</v>
      </c>
      <c r="U13" s="29"/>
      <c r="V13" s="152" t="s">
        <v>2</v>
      </c>
      <c r="W13" s="248"/>
    </row>
    <row r="14" spans="1:23" s="249" customFormat="1" ht="409.5">
      <c r="A14" s="259"/>
      <c r="B14" s="426"/>
      <c r="C14" s="261"/>
      <c r="D14" s="261"/>
      <c r="E14" s="262"/>
      <c r="F14" s="259"/>
      <c r="G14" s="262"/>
      <c r="H14" s="261"/>
      <c r="I14" s="261"/>
      <c r="J14" s="261"/>
      <c r="K14" s="261"/>
      <c r="L14" s="261"/>
      <c r="M14" s="261"/>
      <c r="N14" s="262"/>
      <c r="O14" s="262"/>
      <c r="P14" s="263"/>
      <c r="Q14" s="263"/>
      <c r="R14" s="263"/>
      <c r="S14" s="264"/>
      <c r="T14" s="263"/>
      <c r="U14" s="89"/>
      <c r="V14" s="265" t="s">
        <v>410</v>
      </c>
      <c r="W14" s="248"/>
    </row>
    <row r="15" spans="1:23" s="249" customFormat="1" ht="220.5">
      <c r="A15" s="259"/>
      <c r="B15" s="426"/>
      <c r="C15" s="261"/>
      <c r="D15" s="261"/>
      <c r="E15" s="262"/>
      <c r="F15" s="259"/>
      <c r="G15" s="262"/>
      <c r="H15" s="261"/>
      <c r="I15" s="261"/>
      <c r="J15" s="261"/>
      <c r="K15" s="261"/>
      <c r="L15" s="261"/>
      <c r="M15" s="261"/>
      <c r="N15" s="262"/>
      <c r="O15" s="262"/>
      <c r="P15" s="263"/>
      <c r="Q15" s="263"/>
      <c r="R15" s="263"/>
      <c r="S15" s="264"/>
      <c r="T15" s="263"/>
      <c r="U15" s="89"/>
      <c r="V15" s="265" t="s">
        <v>3</v>
      </c>
      <c r="W15" s="248"/>
    </row>
    <row r="16" spans="1:23" s="5" customFormat="1" ht="252">
      <c r="A16" s="259"/>
      <c r="B16" s="426"/>
      <c r="C16" s="261"/>
      <c r="D16" s="261"/>
      <c r="E16" s="262"/>
      <c r="F16" s="259"/>
      <c r="G16" s="262"/>
      <c r="H16" s="261"/>
      <c r="I16" s="261"/>
      <c r="J16" s="261"/>
      <c r="K16" s="261"/>
      <c r="L16" s="261"/>
      <c r="M16" s="261"/>
      <c r="N16" s="59"/>
      <c r="O16" s="59"/>
      <c r="P16" s="263"/>
      <c r="Q16" s="263"/>
      <c r="R16" s="263"/>
      <c r="S16" s="264"/>
      <c r="T16" s="263"/>
      <c r="U16" s="89"/>
      <c r="V16" s="265" t="s">
        <v>408</v>
      </c>
      <c r="W16" s="179"/>
    </row>
    <row r="17" spans="1:23" s="5" customFormat="1" ht="15.75">
      <c r="A17" s="259"/>
      <c r="B17" s="426"/>
      <c r="C17" s="261"/>
      <c r="D17" s="261"/>
      <c r="E17" s="262"/>
      <c r="F17" s="259"/>
      <c r="G17" s="262"/>
      <c r="H17" s="261"/>
      <c r="I17" s="261"/>
      <c r="J17" s="261"/>
      <c r="K17" s="261"/>
      <c r="L17" s="261"/>
      <c r="M17" s="261"/>
      <c r="N17" s="59"/>
      <c r="O17" s="59"/>
      <c r="P17" s="263"/>
      <c r="Q17" s="263"/>
      <c r="R17" s="263"/>
      <c r="S17" s="264"/>
      <c r="T17" s="263"/>
      <c r="U17" s="89"/>
      <c r="V17" s="265"/>
      <c r="W17" s="179"/>
    </row>
    <row r="18" spans="1:23" s="373" customFormat="1" ht="32.25" customHeight="1">
      <c r="A18" s="266"/>
      <c r="B18" s="447" t="s">
        <v>251</v>
      </c>
      <c r="C18" s="268"/>
      <c r="D18" s="268"/>
      <c r="E18" s="269"/>
      <c r="F18" s="266"/>
      <c r="G18" s="269"/>
      <c r="H18" s="268"/>
      <c r="I18" s="268"/>
      <c r="J18" s="268"/>
      <c r="K18" s="268"/>
      <c r="L18" s="268"/>
      <c r="M18" s="268"/>
      <c r="N18" s="59"/>
      <c r="O18" s="59"/>
      <c r="P18" s="270"/>
      <c r="Q18" s="270"/>
      <c r="R18" s="270"/>
      <c r="S18" s="271"/>
      <c r="T18" s="270"/>
      <c r="U18" s="274"/>
      <c r="V18" s="275" t="s">
        <v>409</v>
      </c>
      <c r="W18" s="372"/>
    </row>
    <row r="19" spans="1:23" s="5" customFormat="1" ht="182.25" customHeight="1">
      <c r="A19" s="57" t="s">
        <v>15</v>
      </c>
      <c r="B19" s="123" t="s">
        <v>97</v>
      </c>
      <c r="C19" s="55">
        <v>43</v>
      </c>
      <c r="D19" s="55" t="s">
        <v>147</v>
      </c>
      <c r="E19" s="56"/>
      <c r="F19" s="57"/>
      <c r="G19" s="56"/>
      <c r="H19" s="55"/>
      <c r="I19" s="55"/>
      <c r="J19" s="55"/>
      <c r="K19" s="55"/>
      <c r="L19" s="55"/>
      <c r="M19" s="55"/>
      <c r="N19" s="59">
        <v>0</v>
      </c>
      <c r="O19" s="59">
        <v>0</v>
      </c>
      <c r="P19" s="163"/>
      <c r="Q19" s="163"/>
      <c r="R19" s="163"/>
      <c r="S19" s="180"/>
      <c r="T19" s="163"/>
      <c r="U19" s="97"/>
      <c r="V19" s="61" t="s">
        <v>167</v>
      </c>
      <c r="W19" s="179"/>
    </row>
    <row r="20" spans="1:22" ht="409.5">
      <c r="A20" s="362" t="s">
        <v>16</v>
      </c>
      <c r="B20" s="470" t="s">
        <v>99</v>
      </c>
      <c r="C20" s="364">
        <v>20</v>
      </c>
      <c r="D20" s="364">
        <v>5.49</v>
      </c>
      <c r="E20" s="276"/>
      <c r="F20" s="362" t="s">
        <v>287</v>
      </c>
      <c r="G20" s="276" t="s">
        <v>257</v>
      </c>
      <c r="H20" s="364" t="s">
        <v>147</v>
      </c>
      <c r="I20" s="364" t="s">
        <v>147</v>
      </c>
      <c r="J20" s="364" t="s">
        <v>147</v>
      </c>
      <c r="K20" s="364" t="s">
        <v>147</v>
      </c>
      <c r="L20" s="364">
        <v>1.02</v>
      </c>
      <c r="M20" s="364">
        <v>0</v>
      </c>
      <c r="N20" s="276">
        <v>0.33</v>
      </c>
      <c r="O20" s="276">
        <v>0.08</v>
      </c>
      <c r="P20" s="364">
        <v>0.23</v>
      </c>
      <c r="Q20" s="364" t="s">
        <v>255</v>
      </c>
      <c r="R20" s="364">
        <v>3.72</v>
      </c>
      <c r="S20" s="362"/>
      <c r="T20" s="364">
        <v>3.44</v>
      </c>
      <c r="U20" s="471">
        <v>0.8</v>
      </c>
      <c r="V20" s="472" t="s">
        <v>0</v>
      </c>
    </row>
    <row r="21" spans="1:26" s="473" customFormat="1" ht="350.25" customHeight="1">
      <c r="A21" s="21" t="s">
        <v>17</v>
      </c>
      <c r="B21" s="123" t="s">
        <v>253</v>
      </c>
      <c r="C21" s="124">
        <v>10</v>
      </c>
      <c r="D21" s="124">
        <v>6.33</v>
      </c>
      <c r="E21" s="126"/>
      <c r="F21" s="21" t="s">
        <v>100</v>
      </c>
      <c r="G21" s="126" t="s">
        <v>242</v>
      </c>
      <c r="H21" s="124" t="s">
        <v>147</v>
      </c>
      <c r="I21" s="124" t="s">
        <v>147</v>
      </c>
      <c r="J21" s="124" t="s">
        <v>147</v>
      </c>
      <c r="K21" s="124" t="s">
        <v>147</v>
      </c>
      <c r="L21" s="124">
        <v>1.98</v>
      </c>
      <c r="M21" s="124"/>
      <c r="N21" s="126"/>
      <c r="O21" s="126"/>
      <c r="P21" s="177"/>
      <c r="Q21" s="177">
        <v>5.33</v>
      </c>
      <c r="R21" s="177">
        <v>4.02</v>
      </c>
      <c r="S21" s="178"/>
      <c r="T21" s="177">
        <v>3.83</v>
      </c>
      <c r="U21" s="22"/>
      <c r="V21" s="61" t="s">
        <v>82</v>
      </c>
      <c r="W21" s="55" t="e">
        <f>SUM(#REF!)</f>
        <v>#REF!</v>
      </c>
      <c r="X21" s="473">
        <f>4.88-3.9</f>
        <v>0.98</v>
      </c>
      <c r="Y21" s="473">
        <v>8.98</v>
      </c>
      <c r="Z21" s="473">
        <v>-7.43</v>
      </c>
    </row>
    <row r="22" spans="1:23" s="8" customFormat="1" ht="15.75">
      <c r="A22" s="450"/>
      <c r="B22" s="232"/>
      <c r="C22" s="451"/>
      <c r="D22" s="450"/>
      <c r="E22" s="452"/>
      <c r="F22" s="450"/>
      <c r="G22" s="453"/>
      <c r="H22" s="48"/>
      <c r="I22" s="48"/>
      <c r="J22" s="48"/>
      <c r="K22" s="48"/>
      <c r="L22" s="48"/>
      <c r="M22" s="48"/>
      <c r="N22" s="452"/>
      <c r="O22" s="452"/>
      <c r="P22" s="454"/>
      <c r="Q22" s="454"/>
      <c r="R22" s="454"/>
      <c r="S22" s="455"/>
      <c r="T22" s="454"/>
      <c r="U22" s="456"/>
      <c r="V22" s="457"/>
      <c r="W22" s="450"/>
    </row>
    <row r="23" spans="1:23" s="8" customFormat="1" ht="15.75">
      <c r="A23" s="450"/>
      <c r="B23" s="458"/>
      <c r="C23" s="451"/>
      <c r="D23" s="450"/>
      <c r="E23" s="452"/>
      <c r="F23" s="450"/>
      <c r="G23" s="459"/>
      <c r="H23" s="48"/>
      <c r="I23" s="48"/>
      <c r="J23" s="48"/>
      <c r="K23" s="48"/>
      <c r="L23" s="48"/>
      <c r="M23" s="48"/>
      <c r="N23" s="452"/>
      <c r="O23" s="452"/>
      <c r="P23" s="212"/>
      <c r="Q23" s="212"/>
      <c r="R23" s="212"/>
      <c r="S23" s="212"/>
      <c r="T23" s="212"/>
      <c r="U23" s="451"/>
      <c r="V23" s="460"/>
      <c r="W23" s="450"/>
    </row>
    <row r="24" spans="1:23" s="8" customFormat="1" ht="15.75">
      <c r="A24" s="450"/>
      <c r="B24" s="458"/>
      <c r="C24" s="451"/>
      <c r="D24" s="450"/>
      <c r="E24" s="452"/>
      <c r="F24" s="450"/>
      <c r="G24" s="459"/>
      <c r="H24" s="48"/>
      <c r="I24" s="48"/>
      <c r="J24" s="48"/>
      <c r="K24" s="48"/>
      <c r="L24" s="48"/>
      <c r="M24" s="48"/>
      <c r="N24" s="452"/>
      <c r="O24" s="452"/>
      <c r="P24" s="212"/>
      <c r="Q24" s="212"/>
      <c r="R24" s="212"/>
      <c r="S24" s="212"/>
      <c r="T24" s="212"/>
      <c r="U24" s="451"/>
      <c r="V24" s="460"/>
      <c r="W24" s="450"/>
    </row>
    <row r="25" spans="1:23" s="8" customFormat="1" ht="15.75">
      <c r="A25" s="450"/>
      <c r="B25" s="458"/>
      <c r="C25" s="451"/>
      <c r="D25" s="450"/>
      <c r="E25" s="452"/>
      <c r="F25" s="450"/>
      <c r="G25" s="459"/>
      <c r="H25" s="48"/>
      <c r="I25" s="48"/>
      <c r="J25" s="48"/>
      <c r="K25" s="48"/>
      <c r="L25" s="48"/>
      <c r="M25" s="48"/>
      <c r="N25" s="452"/>
      <c r="O25" s="452"/>
      <c r="P25" s="212"/>
      <c r="Q25" s="212"/>
      <c r="R25" s="212"/>
      <c r="S25" s="212"/>
      <c r="T25" s="212"/>
      <c r="U25" s="451"/>
      <c r="V25" s="460"/>
      <c r="W25" s="450"/>
    </row>
    <row r="26" spans="1:23" s="8" customFormat="1" ht="15.75">
      <c r="A26" s="461"/>
      <c r="B26" s="458"/>
      <c r="C26" s="462"/>
      <c r="D26" s="461"/>
      <c r="E26" s="463"/>
      <c r="F26" s="461"/>
      <c r="G26" s="464"/>
      <c r="H26" s="129"/>
      <c r="I26" s="129"/>
      <c r="J26" s="129"/>
      <c r="K26" s="129"/>
      <c r="L26" s="465"/>
      <c r="M26" s="465"/>
      <c r="N26" s="463"/>
      <c r="O26" s="463"/>
      <c r="P26" s="466"/>
      <c r="Q26" s="466"/>
      <c r="R26" s="467"/>
      <c r="S26" s="467"/>
      <c r="T26" s="468"/>
      <c r="U26" s="462"/>
      <c r="V26" s="469"/>
      <c r="W26" s="450"/>
    </row>
    <row r="74" ht="15.75">
      <c r="N74" s="16">
        <f>125.62*1.05</f>
        <v>131.901</v>
      </c>
    </row>
  </sheetData>
  <sheetProtection/>
  <mergeCells count="22">
    <mergeCell ref="R2:R3"/>
    <mergeCell ref="V2:V3"/>
    <mergeCell ref="U2:U3"/>
    <mergeCell ref="L2:L3"/>
    <mergeCell ref="I2:I3"/>
    <mergeCell ref="S2:S3"/>
    <mergeCell ref="B5:V5"/>
    <mergeCell ref="B7:V7"/>
    <mergeCell ref="F2:F3"/>
    <mergeCell ref="K2:K3"/>
    <mergeCell ref="H2:H3"/>
    <mergeCell ref="G2:G3"/>
    <mergeCell ref="J2:J3"/>
    <mergeCell ref="N2:P2"/>
    <mergeCell ref="T2:T3"/>
    <mergeCell ref="M2:M3"/>
    <mergeCell ref="A1:V1"/>
    <mergeCell ref="A2:A3"/>
    <mergeCell ref="B2:B3"/>
    <mergeCell ref="C2:C3"/>
    <mergeCell ref="D2:D3"/>
    <mergeCell ref="E2:E3"/>
  </mergeCells>
  <printOptions horizontalCentered="1"/>
  <pageMargins left="0.25" right="0.25" top="0.5" bottom="0.5" header="0" footer="0"/>
  <pageSetup horizontalDpi="600" verticalDpi="600" orientation="landscape" paperSize="5" scale="21" r:id="rId1"/>
  <rowBreaks count="3" manualBreakCount="3">
    <brk id="9" max="22" man="1"/>
    <brk id="20" max="22" man="1"/>
    <brk id="21" max="22" man="1"/>
  </rowBreaks>
  <colBreaks count="1" manualBreakCount="1">
    <brk id="22" max="73" man="1"/>
  </colBreaks>
</worksheet>
</file>

<file path=xl/worksheets/sheet5.xml><?xml version="1.0" encoding="utf-8"?>
<worksheet xmlns="http://schemas.openxmlformats.org/spreadsheetml/2006/main" xmlns:r="http://schemas.openxmlformats.org/officeDocument/2006/relationships">
  <dimension ref="A1:Z128"/>
  <sheetViews>
    <sheetView view="pageBreakPreview" zoomScale="55" zoomScaleNormal="55" zoomScaleSheetLayoutView="55" zoomScalePageLayoutView="0" workbookViewId="0" topLeftCell="A1">
      <pane ySplit="3" topLeftCell="A4" activePane="bottomLeft" state="frozen"/>
      <selection pane="topLeft" activeCell="A1" sqref="A1"/>
      <selection pane="bottomLeft" activeCell="L75" sqref="L75"/>
    </sheetView>
  </sheetViews>
  <sheetFormatPr defaultColWidth="9.140625" defaultRowHeight="12.75"/>
  <cols>
    <col min="1" max="1" width="6.00390625" style="12" customWidth="1"/>
    <col min="2" max="2" width="28.8515625" style="429" customWidth="1"/>
    <col min="3" max="3" width="11.28125" style="15" customWidth="1"/>
    <col min="4" max="4" width="10.7109375" style="12" customWidth="1"/>
    <col min="5" max="5" width="12.7109375" style="16" customWidth="1"/>
    <col min="6" max="6" width="16.28125" style="12" customWidth="1"/>
    <col min="7" max="7" width="23.140625" style="17" customWidth="1"/>
    <col min="8" max="8" width="11.28125" style="18" customWidth="1"/>
    <col min="9" max="9" width="12.140625" style="18" customWidth="1"/>
    <col min="10" max="11" width="11.421875" style="18" customWidth="1"/>
    <col min="12" max="12" width="13.7109375" style="18" customWidth="1"/>
    <col min="13" max="13" width="12.7109375" style="18" customWidth="1"/>
    <col min="14" max="14" width="13.00390625" style="16" customWidth="1"/>
    <col min="15" max="15" width="14.7109375" style="16" customWidth="1"/>
    <col min="16" max="17" width="12.00390625" style="212" customWidth="1"/>
    <col min="18" max="18" width="13.421875" style="212" customWidth="1"/>
    <col min="19" max="19" width="25.421875" style="213" hidden="1" customWidth="1"/>
    <col min="20" max="20" width="14.00390625" style="213" customWidth="1"/>
    <col min="21" max="21" width="16.28125" style="15" customWidth="1"/>
    <col min="22" max="22" width="32.140625" style="20" customWidth="1"/>
    <col min="23" max="23" width="16.00390625" style="12" hidden="1" customWidth="1"/>
    <col min="24" max="16384" width="9.140625" style="13" customWidth="1"/>
  </cols>
  <sheetData>
    <row r="1" spans="1:25" s="5" customFormat="1" ht="51" customHeight="1">
      <c r="A1" s="489" t="s">
        <v>224</v>
      </c>
      <c r="B1" s="489"/>
      <c r="C1" s="489"/>
      <c r="D1" s="489"/>
      <c r="E1" s="489"/>
      <c r="F1" s="489"/>
      <c r="G1" s="489"/>
      <c r="H1" s="489"/>
      <c r="I1" s="489"/>
      <c r="J1" s="489"/>
      <c r="K1" s="489"/>
      <c r="L1" s="489"/>
      <c r="M1" s="489"/>
      <c r="N1" s="489"/>
      <c r="O1" s="489"/>
      <c r="P1" s="489"/>
      <c r="Q1" s="489"/>
      <c r="R1" s="489"/>
      <c r="S1" s="489"/>
      <c r="T1" s="489"/>
      <c r="U1" s="489"/>
      <c r="V1" s="489"/>
      <c r="Y1" s="6"/>
    </row>
    <row r="2" spans="1:23" s="8" customFormat="1" ht="78.75" customHeight="1">
      <c r="A2" s="490" t="s">
        <v>332</v>
      </c>
      <c r="B2" s="492" t="s">
        <v>386</v>
      </c>
      <c r="C2" s="492" t="s">
        <v>143</v>
      </c>
      <c r="D2" s="490" t="s">
        <v>142</v>
      </c>
      <c r="E2" s="494" t="s">
        <v>387</v>
      </c>
      <c r="F2" s="490" t="s">
        <v>120</v>
      </c>
      <c r="G2" s="500" t="s">
        <v>103</v>
      </c>
      <c r="H2" s="498" t="s">
        <v>156</v>
      </c>
      <c r="I2" s="498" t="s">
        <v>338</v>
      </c>
      <c r="J2" s="498" t="s">
        <v>395</v>
      </c>
      <c r="K2" s="498" t="s">
        <v>102</v>
      </c>
      <c r="L2" s="498" t="s">
        <v>317</v>
      </c>
      <c r="M2" s="498" t="s">
        <v>263</v>
      </c>
      <c r="N2" s="506" t="s">
        <v>273</v>
      </c>
      <c r="O2" s="507"/>
      <c r="P2" s="508"/>
      <c r="Q2" s="376" t="s">
        <v>204</v>
      </c>
      <c r="R2" s="496" t="s">
        <v>155</v>
      </c>
      <c r="S2" s="504" t="s">
        <v>365</v>
      </c>
      <c r="T2" s="504" t="s">
        <v>152</v>
      </c>
      <c r="U2" s="492" t="s">
        <v>140</v>
      </c>
      <c r="V2" s="502" t="s">
        <v>364</v>
      </c>
      <c r="W2" s="7" t="s">
        <v>389</v>
      </c>
    </row>
    <row r="3" spans="1:23" s="8" customFormat="1" ht="84.75" customHeight="1">
      <c r="A3" s="491"/>
      <c r="B3" s="493"/>
      <c r="C3" s="493"/>
      <c r="D3" s="491"/>
      <c r="E3" s="495"/>
      <c r="F3" s="491"/>
      <c r="G3" s="501"/>
      <c r="H3" s="499"/>
      <c r="I3" s="499"/>
      <c r="J3" s="499"/>
      <c r="K3" s="499"/>
      <c r="L3" s="499"/>
      <c r="M3" s="499"/>
      <c r="N3" s="126" t="s">
        <v>117</v>
      </c>
      <c r="O3" s="126" t="s">
        <v>225</v>
      </c>
      <c r="P3" s="178" t="s">
        <v>265</v>
      </c>
      <c r="Q3" s="377"/>
      <c r="R3" s="497"/>
      <c r="S3" s="505"/>
      <c r="T3" s="505"/>
      <c r="U3" s="493"/>
      <c r="V3" s="503"/>
      <c r="W3" s="9"/>
    </row>
    <row r="4" spans="1:23" s="8" customFormat="1" ht="15.75">
      <c r="A4" s="21">
        <v>1</v>
      </c>
      <c r="B4" s="22">
        <v>2</v>
      </c>
      <c r="C4" s="22">
        <v>3</v>
      </c>
      <c r="D4" s="21">
        <v>4</v>
      </c>
      <c r="E4" s="23">
        <v>5</v>
      </c>
      <c r="F4" s="24">
        <v>6</v>
      </c>
      <c r="G4" s="23">
        <v>7</v>
      </c>
      <c r="H4" s="24">
        <v>8</v>
      </c>
      <c r="I4" s="24">
        <v>9</v>
      </c>
      <c r="J4" s="24">
        <v>10</v>
      </c>
      <c r="K4" s="24">
        <v>11</v>
      </c>
      <c r="L4" s="24">
        <v>12</v>
      </c>
      <c r="M4" s="24"/>
      <c r="N4" s="23">
        <v>13</v>
      </c>
      <c r="O4" s="23">
        <v>14</v>
      </c>
      <c r="P4" s="188">
        <v>15</v>
      </c>
      <c r="Q4" s="188"/>
      <c r="R4" s="188">
        <v>16</v>
      </c>
      <c r="S4" s="188">
        <v>11</v>
      </c>
      <c r="T4" s="188">
        <v>17</v>
      </c>
      <c r="U4" s="22">
        <v>18</v>
      </c>
      <c r="V4" s="25">
        <v>19</v>
      </c>
      <c r="W4" s="9"/>
    </row>
    <row r="5" spans="1:23" s="11" customFormat="1" ht="15.75">
      <c r="A5" s="26">
        <v>1</v>
      </c>
      <c r="B5" s="475" t="s">
        <v>118</v>
      </c>
      <c r="C5" s="475"/>
      <c r="D5" s="475"/>
      <c r="E5" s="475"/>
      <c r="F5" s="475"/>
      <c r="G5" s="475"/>
      <c r="H5" s="475"/>
      <c r="I5" s="475"/>
      <c r="J5" s="475"/>
      <c r="K5" s="475"/>
      <c r="L5" s="475"/>
      <c r="M5" s="475"/>
      <c r="N5" s="475"/>
      <c r="O5" s="475"/>
      <c r="P5" s="475"/>
      <c r="Q5" s="475"/>
      <c r="R5" s="475"/>
      <c r="S5" s="475"/>
      <c r="T5" s="475"/>
      <c r="U5" s="475"/>
      <c r="V5" s="476"/>
      <c r="W5" s="10"/>
    </row>
    <row r="6" spans="1:25" s="36" customFormat="1" ht="161.25" customHeight="1">
      <c r="A6" s="27" t="s">
        <v>15</v>
      </c>
      <c r="B6" s="413" t="s">
        <v>172</v>
      </c>
      <c r="C6" s="29">
        <v>4.3972</v>
      </c>
      <c r="D6" s="30">
        <v>3.82</v>
      </c>
      <c r="E6" s="483">
        <v>62</v>
      </c>
      <c r="F6" s="27" t="s">
        <v>352</v>
      </c>
      <c r="G6" s="32" t="s">
        <v>331</v>
      </c>
      <c r="H6" s="30">
        <v>4.52</v>
      </c>
      <c r="I6" s="30">
        <f>1.59</f>
        <v>1.59</v>
      </c>
      <c r="J6" s="30">
        <v>0</v>
      </c>
      <c r="K6" s="30">
        <v>0</v>
      </c>
      <c r="L6" s="30">
        <v>0</v>
      </c>
      <c r="M6" s="30"/>
      <c r="N6" s="31"/>
      <c r="O6" s="31"/>
      <c r="P6" s="167">
        <f>O6+N6</f>
        <v>0</v>
      </c>
      <c r="Q6" s="168"/>
      <c r="R6" s="168">
        <f>(P6+H6+I6+J6)*5%+H6+P6+I6+J6</f>
        <v>6.4155</v>
      </c>
      <c r="S6" s="189" t="s">
        <v>331</v>
      </c>
      <c r="T6" s="167">
        <f>I6+P6+H6+J6</f>
        <v>6.109999999999999</v>
      </c>
      <c r="U6" s="33" t="s">
        <v>145</v>
      </c>
      <c r="V6" s="34" t="s">
        <v>106</v>
      </c>
      <c r="W6" s="35">
        <v>5.82</v>
      </c>
      <c r="Y6" s="36">
        <v>3.82</v>
      </c>
    </row>
    <row r="7" spans="1:23" s="50" customFormat="1" ht="15.75">
      <c r="A7" s="37"/>
      <c r="B7" s="486" t="s">
        <v>336</v>
      </c>
      <c r="C7" s="39"/>
      <c r="D7" s="40"/>
      <c r="E7" s="484"/>
      <c r="F7" s="37"/>
      <c r="G7" s="42"/>
      <c r="H7" s="40"/>
      <c r="I7" s="40"/>
      <c r="J7" s="40"/>
      <c r="K7" s="40"/>
      <c r="L7" s="40"/>
      <c r="M7" s="40"/>
      <c r="N7" s="41"/>
      <c r="O7" s="41"/>
      <c r="P7" s="168"/>
      <c r="Q7" s="168"/>
      <c r="R7" s="168"/>
      <c r="S7" s="190"/>
      <c r="T7" s="140"/>
      <c r="U7" s="39"/>
      <c r="V7" s="34"/>
      <c r="W7" s="49"/>
    </row>
    <row r="8" spans="1:23" s="50" customFormat="1" ht="15.75">
      <c r="A8" s="37"/>
      <c r="B8" s="486"/>
      <c r="C8" s="39"/>
      <c r="D8" s="40"/>
      <c r="E8" s="484"/>
      <c r="F8" s="37"/>
      <c r="G8" s="42"/>
      <c r="H8" s="40"/>
      <c r="I8" s="40"/>
      <c r="J8" s="40"/>
      <c r="K8" s="40"/>
      <c r="L8" s="40"/>
      <c r="M8" s="40"/>
      <c r="N8" s="41"/>
      <c r="O8" s="41"/>
      <c r="P8" s="168"/>
      <c r="Q8" s="168"/>
      <c r="R8" s="168"/>
      <c r="S8" s="190"/>
      <c r="T8" s="140"/>
      <c r="U8" s="39"/>
      <c r="V8" s="34"/>
      <c r="W8" s="49"/>
    </row>
    <row r="9" spans="1:23" s="50" customFormat="1" ht="29.25" customHeight="1">
      <c r="A9" s="51"/>
      <c r="B9" s="487"/>
      <c r="C9" s="39"/>
      <c r="D9" s="40"/>
      <c r="E9" s="484"/>
      <c r="F9" s="37"/>
      <c r="G9" s="42"/>
      <c r="H9" s="40"/>
      <c r="I9" s="40"/>
      <c r="J9" s="40"/>
      <c r="K9" s="40"/>
      <c r="L9" s="40"/>
      <c r="M9" s="40"/>
      <c r="N9" s="41"/>
      <c r="O9" s="41"/>
      <c r="P9" s="168"/>
      <c r="Q9" s="168"/>
      <c r="R9" s="168"/>
      <c r="S9" s="190"/>
      <c r="T9" s="140"/>
      <c r="U9" s="39"/>
      <c r="V9" s="52"/>
      <c r="W9" s="49"/>
    </row>
    <row r="10" spans="1:23" s="50" customFormat="1" ht="135" customHeight="1">
      <c r="A10" s="27" t="s">
        <v>16</v>
      </c>
      <c r="B10" s="123" t="s">
        <v>173</v>
      </c>
      <c r="C10" s="54"/>
      <c r="D10" s="55">
        <v>0.23</v>
      </c>
      <c r="E10" s="484"/>
      <c r="F10" s="57" t="s">
        <v>121</v>
      </c>
      <c r="G10" s="58" t="s">
        <v>331</v>
      </c>
      <c r="H10" s="55">
        <v>0.2</v>
      </c>
      <c r="I10" s="55">
        <v>0.02</v>
      </c>
      <c r="J10" s="55">
        <v>0</v>
      </c>
      <c r="K10" s="55">
        <v>0</v>
      </c>
      <c r="L10" s="55">
        <v>0</v>
      </c>
      <c r="M10" s="55"/>
      <c r="N10" s="56">
        <v>0</v>
      </c>
      <c r="O10" s="56"/>
      <c r="P10" s="163">
        <f>O10+N10</f>
        <v>0</v>
      </c>
      <c r="Q10" s="168"/>
      <c r="R10" s="168">
        <f>(P10+H10+I10+J10)*5%+H10+P10+I10+J10</f>
        <v>0.231</v>
      </c>
      <c r="S10" s="196" t="s">
        <v>331</v>
      </c>
      <c r="T10" s="167">
        <f>I10+P10+H10+J10</f>
        <v>0.22</v>
      </c>
      <c r="U10" s="60" t="s">
        <v>146</v>
      </c>
      <c r="V10" s="61" t="s">
        <v>371</v>
      </c>
      <c r="W10" s="62">
        <v>0.29</v>
      </c>
    </row>
    <row r="11" spans="1:23" s="67" customFormat="1" ht="124.5" customHeight="1">
      <c r="A11" s="27" t="s">
        <v>17</v>
      </c>
      <c r="B11" s="123" t="s">
        <v>174</v>
      </c>
      <c r="C11" s="29">
        <v>26.6783</v>
      </c>
      <c r="D11" s="55">
        <v>30.47</v>
      </c>
      <c r="E11" s="484"/>
      <c r="F11" s="63" t="s">
        <v>122</v>
      </c>
      <c r="G11" s="64" t="s">
        <v>157</v>
      </c>
      <c r="H11" s="40">
        <v>19.48</v>
      </c>
      <c r="I11" s="40">
        <f>2.55</f>
        <v>2.55</v>
      </c>
      <c r="J11" s="40">
        <v>0</v>
      </c>
      <c r="K11" s="40">
        <v>0</v>
      </c>
      <c r="L11" s="40">
        <v>0</v>
      </c>
      <c r="M11" s="40"/>
      <c r="N11" s="56">
        <v>0</v>
      </c>
      <c r="O11" s="41"/>
      <c r="P11" s="163">
        <f>O11+N11</f>
        <v>0</v>
      </c>
      <c r="Q11" s="167"/>
      <c r="R11" s="167">
        <f>(P11+H11+I11)*5%+H11+P11+I11</f>
        <v>23.131500000000003</v>
      </c>
      <c r="S11" s="190" t="s">
        <v>329</v>
      </c>
      <c r="T11" s="167">
        <f>I11+P11+H11+J11</f>
        <v>22.03</v>
      </c>
      <c r="U11" s="65">
        <f>T11/D11</f>
        <v>0.7230062356416148</v>
      </c>
      <c r="V11" s="66" t="s">
        <v>371</v>
      </c>
      <c r="W11" s="62">
        <v>20.86</v>
      </c>
    </row>
    <row r="12" spans="1:25" s="67" customFormat="1" ht="209.25" customHeight="1">
      <c r="A12" s="68" t="s">
        <v>18</v>
      </c>
      <c r="B12" s="414" t="s">
        <v>193</v>
      </c>
      <c r="C12" s="70"/>
      <c r="D12" s="27">
        <v>4.85</v>
      </c>
      <c r="E12" s="484"/>
      <c r="F12" s="71" t="s">
        <v>327</v>
      </c>
      <c r="G12" s="3" t="s">
        <v>63</v>
      </c>
      <c r="H12" s="27">
        <v>0</v>
      </c>
      <c r="I12" s="27">
        <v>0.94</v>
      </c>
      <c r="J12" s="27">
        <v>1.28</v>
      </c>
      <c r="K12" s="27">
        <v>0</v>
      </c>
      <c r="L12" s="27">
        <v>0</v>
      </c>
      <c r="M12" s="27"/>
      <c r="N12" s="32">
        <v>0</v>
      </c>
      <c r="O12" s="32">
        <v>0.12</v>
      </c>
      <c r="P12" s="138">
        <f>O12+N12</f>
        <v>0.12</v>
      </c>
      <c r="Q12" s="140"/>
      <c r="R12" s="168">
        <f>(P12+H12+I12+J12+K12)*5%+H12+P12+I12+J12+K12</f>
        <v>2.457</v>
      </c>
      <c r="S12" s="138" t="s">
        <v>379</v>
      </c>
      <c r="T12" s="167">
        <f>I12+P12+H12+J12</f>
        <v>2.34</v>
      </c>
      <c r="U12" s="72">
        <v>0.367</v>
      </c>
      <c r="V12" s="445" t="s">
        <v>371</v>
      </c>
      <c r="W12" s="62"/>
      <c r="Y12" s="36"/>
    </row>
    <row r="13" spans="1:23" s="67" customFormat="1" ht="216" customHeight="1">
      <c r="A13" s="37" t="s">
        <v>315</v>
      </c>
      <c r="B13" s="415" t="s">
        <v>194</v>
      </c>
      <c r="C13" s="70"/>
      <c r="D13" s="37">
        <v>4.42</v>
      </c>
      <c r="E13" s="41"/>
      <c r="F13" s="82" t="s">
        <v>327</v>
      </c>
      <c r="G13" s="4" t="s">
        <v>400</v>
      </c>
      <c r="H13" s="37">
        <v>0</v>
      </c>
      <c r="I13" s="37">
        <v>1.55</v>
      </c>
      <c r="J13" s="37">
        <v>0.59</v>
      </c>
      <c r="K13" s="37">
        <v>0</v>
      </c>
      <c r="L13" s="37">
        <v>0</v>
      </c>
      <c r="M13" s="37"/>
      <c r="N13" s="42">
        <v>0</v>
      </c>
      <c r="O13" s="42"/>
      <c r="P13" s="140">
        <f>O13+N13</f>
        <v>0</v>
      </c>
      <c r="Q13" s="140"/>
      <c r="R13" s="168">
        <f>(P13+H13+I13+J13+K13)*5%+H13+P13+I13+J13+K13</f>
        <v>2.247</v>
      </c>
      <c r="S13" s="140" t="s">
        <v>380</v>
      </c>
      <c r="T13" s="167">
        <f>I13+P13+H13+J13</f>
        <v>2.14</v>
      </c>
      <c r="U13" s="96">
        <v>0.4841</v>
      </c>
      <c r="V13" s="76" t="s">
        <v>371</v>
      </c>
      <c r="W13" s="62"/>
    </row>
    <row r="14" spans="1:23" s="232" customFormat="1" ht="183" customHeight="1">
      <c r="A14" s="21" t="s">
        <v>362</v>
      </c>
      <c r="B14" s="123" t="s">
        <v>52</v>
      </c>
      <c r="C14" s="22">
        <v>3.85</v>
      </c>
      <c r="D14" s="124">
        <v>5.37</v>
      </c>
      <c r="E14" s="484"/>
      <c r="F14" s="229" t="s">
        <v>313</v>
      </c>
      <c r="G14" s="64" t="s">
        <v>314</v>
      </c>
      <c r="H14" s="124">
        <v>0</v>
      </c>
      <c r="I14" s="124">
        <v>0</v>
      </c>
      <c r="J14" s="124">
        <v>0</v>
      </c>
      <c r="K14" s="124">
        <v>0.4</v>
      </c>
      <c r="L14" s="124">
        <v>1.51</v>
      </c>
      <c r="M14" s="124"/>
      <c r="N14" s="126">
        <v>1.79</v>
      </c>
      <c r="O14" s="126">
        <v>0.74</v>
      </c>
      <c r="P14" s="175">
        <f>N14+O14</f>
        <v>2.5300000000000002</v>
      </c>
      <c r="Q14" s="171"/>
      <c r="R14" s="171">
        <v>4.24</v>
      </c>
      <c r="S14" s="178"/>
      <c r="T14" s="178">
        <v>4.04</v>
      </c>
      <c r="U14" s="230">
        <v>1</v>
      </c>
      <c r="V14" s="19" t="s">
        <v>374</v>
      </c>
      <c r="W14" s="231"/>
    </row>
    <row r="15" spans="1:23" s="232" customFormat="1" ht="149.25" customHeight="1">
      <c r="A15" s="217" t="s">
        <v>363</v>
      </c>
      <c r="B15" s="233" t="s">
        <v>53</v>
      </c>
      <c r="C15" s="218">
        <v>2.25</v>
      </c>
      <c r="D15" s="221">
        <v>2.92</v>
      </c>
      <c r="E15" s="485"/>
      <c r="F15" s="234" t="s">
        <v>309</v>
      </c>
      <c r="G15" s="235" t="s">
        <v>310</v>
      </c>
      <c r="H15" s="124">
        <v>0</v>
      </c>
      <c r="I15" s="124">
        <v>0</v>
      </c>
      <c r="J15" s="124">
        <v>0</v>
      </c>
      <c r="K15" s="124">
        <v>0.4</v>
      </c>
      <c r="L15" s="124">
        <v>1.58</v>
      </c>
      <c r="M15" s="124"/>
      <c r="N15" s="126">
        <v>0.12</v>
      </c>
      <c r="O15" s="126">
        <v>0</v>
      </c>
      <c r="P15" s="175">
        <f>N15+O15</f>
        <v>0.12</v>
      </c>
      <c r="Q15" s="171"/>
      <c r="R15" s="171">
        <v>2.1</v>
      </c>
      <c r="S15" s="178"/>
      <c r="T15" s="178">
        <v>2.28</v>
      </c>
      <c r="U15" s="230">
        <v>0.98</v>
      </c>
      <c r="V15" s="225" t="s">
        <v>372</v>
      </c>
      <c r="W15" s="231"/>
    </row>
    <row r="16" spans="1:23" s="104" customFormat="1" ht="142.5" thickBot="1">
      <c r="A16" s="51" t="s">
        <v>19</v>
      </c>
      <c r="B16" s="233" t="s">
        <v>175</v>
      </c>
      <c r="C16" s="54">
        <v>4.2986</v>
      </c>
      <c r="D16" s="91">
        <v>4.3</v>
      </c>
      <c r="E16" s="92"/>
      <c r="F16" s="99" t="s">
        <v>123</v>
      </c>
      <c r="G16" s="100"/>
      <c r="H16" s="91">
        <v>1.53</v>
      </c>
      <c r="I16" s="91">
        <v>0.66</v>
      </c>
      <c r="J16" s="91">
        <v>0</v>
      </c>
      <c r="K16" s="91">
        <v>0</v>
      </c>
      <c r="L16" s="91">
        <v>0</v>
      </c>
      <c r="M16" s="91"/>
      <c r="N16" s="92">
        <v>0</v>
      </c>
      <c r="O16" s="92"/>
      <c r="P16" s="174">
        <f>N16+O16</f>
        <v>0</v>
      </c>
      <c r="Q16" s="168"/>
      <c r="R16" s="168">
        <f>(P16+H16+I16+J16+K16)*5%+H16+P16+I16+J16+K16</f>
        <v>2.2995</v>
      </c>
      <c r="S16" s="199" t="s">
        <v>149</v>
      </c>
      <c r="T16" s="167">
        <f>I16+P16+H16+J16+K16</f>
        <v>2.19</v>
      </c>
      <c r="U16" s="101">
        <v>1</v>
      </c>
      <c r="V16" s="19" t="s">
        <v>106</v>
      </c>
      <c r="W16" s="103">
        <v>1.61</v>
      </c>
    </row>
    <row r="17" spans="1:23" s="108" customFormat="1" ht="217.5" customHeight="1">
      <c r="A17" s="51" t="s">
        <v>20</v>
      </c>
      <c r="B17" s="111" t="s">
        <v>176</v>
      </c>
      <c r="C17" s="39"/>
      <c r="D17" s="40">
        <v>0.9</v>
      </c>
      <c r="E17" s="41"/>
      <c r="F17" s="51" t="s">
        <v>124</v>
      </c>
      <c r="G17" s="105"/>
      <c r="H17" s="40">
        <v>1.08</v>
      </c>
      <c r="I17" s="40">
        <v>0.11</v>
      </c>
      <c r="J17" s="40">
        <v>0</v>
      </c>
      <c r="K17" s="40">
        <v>0</v>
      </c>
      <c r="L17" s="40">
        <v>0</v>
      </c>
      <c r="M17" s="40"/>
      <c r="N17" s="41">
        <v>0</v>
      </c>
      <c r="O17" s="41"/>
      <c r="P17" s="168">
        <f>N17+O17</f>
        <v>0</v>
      </c>
      <c r="Q17" s="168"/>
      <c r="R17" s="168">
        <f>(P17+H17+I17+J17+K17)*5%+H17+P17+I17+J17+K17</f>
        <v>1.2495000000000003</v>
      </c>
      <c r="S17" s="200" t="s">
        <v>148</v>
      </c>
      <c r="T17" s="167">
        <f>I17+P17+H17+J17+K17</f>
        <v>1.1900000000000002</v>
      </c>
      <c r="U17" s="101" t="s">
        <v>355</v>
      </c>
      <c r="V17" s="106" t="s">
        <v>37</v>
      </c>
      <c r="W17" s="107">
        <v>1.13</v>
      </c>
    </row>
    <row r="18" spans="1:23" s="228" customFormat="1" ht="168.75" customHeight="1">
      <c r="A18" s="216" t="s">
        <v>21</v>
      </c>
      <c r="B18" s="223" t="s">
        <v>50</v>
      </c>
      <c r="C18" s="224"/>
      <c r="D18" s="224"/>
      <c r="E18" s="225"/>
      <c r="F18" s="216"/>
      <c r="G18" s="222"/>
      <c r="H18" s="216"/>
      <c r="I18" s="216"/>
      <c r="J18" s="216"/>
      <c r="K18" s="216"/>
      <c r="L18" s="216"/>
      <c r="M18" s="216"/>
      <c r="N18" s="219"/>
      <c r="O18" s="222"/>
      <c r="P18" s="205"/>
      <c r="Q18" s="205"/>
      <c r="R18" s="205"/>
      <c r="S18" s="205"/>
      <c r="T18" s="220"/>
      <c r="U18" s="408">
        <v>0.85</v>
      </c>
      <c r="V18" s="226" t="s">
        <v>371</v>
      </c>
      <c r="W18" s="227"/>
    </row>
    <row r="19" spans="1:23" s="50" customFormat="1" ht="105.75" customHeight="1">
      <c r="A19" s="37"/>
      <c r="B19" s="111" t="s">
        <v>119</v>
      </c>
      <c r="C19" s="39">
        <v>9.8096</v>
      </c>
      <c r="D19" s="40">
        <v>5.43</v>
      </c>
      <c r="E19" s="41"/>
      <c r="F19" s="112" t="s">
        <v>311</v>
      </c>
      <c r="G19" s="113" t="s">
        <v>312</v>
      </c>
      <c r="H19" s="40">
        <v>0</v>
      </c>
      <c r="I19" s="40">
        <v>0</v>
      </c>
      <c r="J19" s="40">
        <v>5.65</v>
      </c>
      <c r="K19" s="40">
        <v>1.42</v>
      </c>
      <c r="L19" s="40">
        <v>1.55</v>
      </c>
      <c r="M19" s="40"/>
      <c r="N19" s="41">
        <v>0.34</v>
      </c>
      <c r="O19" s="41">
        <v>0</v>
      </c>
      <c r="P19" s="168">
        <f>O19+N19</f>
        <v>0.34</v>
      </c>
      <c r="Q19" s="168"/>
      <c r="R19" s="168">
        <v>9.408</v>
      </c>
      <c r="S19" s="201">
        <v>40224</v>
      </c>
      <c r="T19" s="167">
        <v>8.96</v>
      </c>
      <c r="U19" s="114">
        <v>0.8</v>
      </c>
      <c r="V19" s="115" t="s">
        <v>373</v>
      </c>
      <c r="W19" s="43">
        <v>1.9</v>
      </c>
    </row>
    <row r="20" spans="1:23" s="50" customFormat="1" ht="15.75">
      <c r="A20" s="37"/>
      <c r="B20" s="111"/>
      <c r="C20" s="39"/>
      <c r="D20" s="40"/>
      <c r="E20" s="41"/>
      <c r="F20" s="112"/>
      <c r="G20" s="88"/>
      <c r="H20" s="40"/>
      <c r="I20" s="40"/>
      <c r="J20" s="40"/>
      <c r="K20" s="40"/>
      <c r="L20" s="40"/>
      <c r="M20" s="40"/>
      <c r="N20" s="41"/>
      <c r="O20" s="41"/>
      <c r="P20" s="168"/>
      <c r="Q20" s="168"/>
      <c r="R20" s="168"/>
      <c r="S20" s="201">
        <v>40224</v>
      </c>
      <c r="T20" s="198"/>
      <c r="U20" s="89"/>
      <c r="V20" s="115"/>
      <c r="W20" s="43"/>
    </row>
    <row r="21" spans="1:23" s="50" customFormat="1" ht="15.75">
      <c r="A21" s="37"/>
      <c r="B21" s="111"/>
      <c r="C21" s="39"/>
      <c r="D21" s="40"/>
      <c r="E21" s="41"/>
      <c r="F21" s="82"/>
      <c r="G21" s="83"/>
      <c r="H21" s="40"/>
      <c r="I21" s="40"/>
      <c r="J21" s="40"/>
      <c r="K21" s="40"/>
      <c r="L21" s="40"/>
      <c r="M21" s="40"/>
      <c r="N21" s="41"/>
      <c r="O21" s="41"/>
      <c r="P21" s="168"/>
      <c r="Q21" s="168"/>
      <c r="R21" s="168"/>
      <c r="S21" s="202" t="s">
        <v>380</v>
      </c>
      <c r="T21" s="140"/>
      <c r="U21" s="78"/>
      <c r="V21" s="115"/>
      <c r="W21" s="43"/>
    </row>
    <row r="22" spans="1:23" s="50" customFormat="1" ht="15.75">
      <c r="A22" s="37"/>
      <c r="B22" s="111"/>
      <c r="C22" s="39"/>
      <c r="D22" s="40"/>
      <c r="E22" s="41"/>
      <c r="F22" s="82"/>
      <c r="G22" s="83"/>
      <c r="H22" s="40"/>
      <c r="I22" s="40"/>
      <c r="J22" s="40"/>
      <c r="K22" s="40"/>
      <c r="L22" s="40"/>
      <c r="M22" s="40"/>
      <c r="N22" s="41"/>
      <c r="O22" s="41"/>
      <c r="P22" s="168"/>
      <c r="Q22" s="168"/>
      <c r="R22" s="168"/>
      <c r="S22" s="202" t="s">
        <v>381</v>
      </c>
      <c r="T22" s="140"/>
      <c r="U22" s="78"/>
      <c r="V22" s="115"/>
      <c r="W22" s="43"/>
    </row>
    <row r="23" spans="1:23" s="50" customFormat="1" ht="15.75">
      <c r="A23" s="37"/>
      <c r="B23" s="111"/>
      <c r="C23" s="39"/>
      <c r="D23" s="40"/>
      <c r="E23" s="41"/>
      <c r="F23" s="82"/>
      <c r="G23" s="83"/>
      <c r="H23" s="40"/>
      <c r="I23" s="40"/>
      <c r="J23" s="40"/>
      <c r="K23" s="40"/>
      <c r="L23" s="40"/>
      <c r="M23" s="40"/>
      <c r="N23" s="41"/>
      <c r="O23" s="41"/>
      <c r="P23" s="168"/>
      <c r="Q23" s="168"/>
      <c r="R23" s="168"/>
      <c r="S23" s="202" t="s">
        <v>381</v>
      </c>
      <c r="T23" s="140"/>
      <c r="U23" s="78"/>
      <c r="V23" s="115"/>
      <c r="W23" s="43"/>
    </row>
    <row r="24" spans="1:23" s="50" customFormat="1" ht="15.75">
      <c r="A24" s="37"/>
      <c r="B24" s="111"/>
      <c r="C24" s="39"/>
      <c r="D24" s="40"/>
      <c r="E24" s="41"/>
      <c r="F24" s="82"/>
      <c r="G24" s="83"/>
      <c r="H24" s="40"/>
      <c r="I24" s="40"/>
      <c r="J24" s="40"/>
      <c r="K24" s="40"/>
      <c r="L24" s="40"/>
      <c r="M24" s="40"/>
      <c r="N24" s="41"/>
      <c r="O24" s="41"/>
      <c r="P24" s="168"/>
      <c r="Q24" s="168"/>
      <c r="R24" s="168"/>
      <c r="S24" s="202" t="s">
        <v>383</v>
      </c>
      <c r="T24" s="140"/>
      <c r="U24" s="78"/>
      <c r="V24" s="115"/>
      <c r="W24" s="43"/>
    </row>
    <row r="25" spans="1:23" s="50" customFormat="1" ht="15.75">
      <c r="A25" s="51"/>
      <c r="B25" s="233"/>
      <c r="C25" s="39"/>
      <c r="D25" s="91"/>
      <c r="E25" s="484"/>
      <c r="F25" s="93"/>
      <c r="G25" s="94"/>
      <c r="H25" s="91"/>
      <c r="I25" s="91"/>
      <c r="J25" s="91"/>
      <c r="K25" s="91"/>
      <c r="L25" s="91"/>
      <c r="M25" s="91"/>
      <c r="N25" s="92"/>
      <c r="O25" s="92"/>
      <c r="P25" s="174"/>
      <c r="Q25" s="174"/>
      <c r="R25" s="174"/>
      <c r="S25" s="203" t="s">
        <v>382</v>
      </c>
      <c r="T25" s="141"/>
      <c r="U25" s="95"/>
      <c r="V25" s="116"/>
      <c r="W25" s="43"/>
    </row>
    <row r="26" spans="1:23" s="50" customFormat="1" ht="167.25" customHeight="1">
      <c r="A26" s="27"/>
      <c r="B26" s="223" t="s">
        <v>177</v>
      </c>
      <c r="C26" s="39"/>
      <c r="D26" s="30">
        <v>2</v>
      </c>
      <c r="E26" s="484"/>
      <c r="F26" s="71" t="s">
        <v>8</v>
      </c>
      <c r="G26" s="117" t="s">
        <v>340</v>
      </c>
      <c r="H26" s="30">
        <v>0.27</v>
      </c>
      <c r="I26" s="30">
        <v>1.59</v>
      </c>
      <c r="J26" s="30">
        <v>1.18</v>
      </c>
      <c r="K26" s="30">
        <v>0.45</v>
      </c>
      <c r="L26" s="30">
        <v>0</v>
      </c>
      <c r="M26" s="30"/>
      <c r="N26" s="31">
        <v>0</v>
      </c>
      <c r="O26" s="31"/>
      <c r="P26" s="167">
        <f>O26+N26</f>
        <v>0</v>
      </c>
      <c r="Q26" s="168"/>
      <c r="R26" s="168">
        <f>(P26+H26+I26+J26+K26)*5%+H26+P26+I26+J26+K26</f>
        <v>3.6645000000000003</v>
      </c>
      <c r="S26" s="204" t="s">
        <v>382</v>
      </c>
      <c r="T26" s="167">
        <f>I26+P26+H26+J26</f>
        <v>3.04</v>
      </c>
      <c r="U26" s="118">
        <v>1</v>
      </c>
      <c r="V26" s="119" t="s">
        <v>371</v>
      </c>
      <c r="W26" s="49">
        <v>1.07</v>
      </c>
    </row>
    <row r="27" spans="1:23" s="50" customFormat="1" ht="186" customHeight="1">
      <c r="A27" s="57" t="s">
        <v>22</v>
      </c>
      <c r="B27" s="123" t="s">
        <v>178</v>
      </c>
      <c r="C27" s="54"/>
      <c r="D27" s="55">
        <v>0.39</v>
      </c>
      <c r="E27" s="484"/>
      <c r="F27" s="57" t="s">
        <v>125</v>
      </c>
      <c r="G27" s="121" t="s">
        <v>283</v>
      </c>
      <c r="H27" s="55">
        <v>0.28</v>
      </c>
      <c r="I27" s="55">
        <v>0.06</v>
      </c>
      <c r="J27" s="55">
        <v>0.01</v>
      </c>
      <c r="K27" s="55">
        <v>0</v>
      </c>
      <c r="L27" s="55">
        <v>0</v>
      </c>
      <c r="M27" s="55"/>
      <c r="N27" s="56">
        <v>0</v>
      </c>
      <c r="O27" s="56"/>
      <c r="P27" s="163">
        <f>N27+O27</f>
        <v>0</v>
      </c>
      <c r="Q27" s="168"/>
      <c r="R27" s="168">
        <f>(P27+H27+I27+J27+K27)*5%+H27+P27+I27+J27+K27</f>
        <v>0.36750000000000005</v>
      </c>
      <c r="S27" s="196" t="s">
        <v>388</v>
      </c>
      <c r="T27" s="167">
        <f>I27+P27+H27+J27</f>
        <v>0.35000000000000003</v>
      </c>
      <c r="U27" s="60" t="s">
        <v>145</v>
      </c>
      <c r="V27" s="61" t="s">
        <v>371</v>
      </c>
      <c r="W27" s="49">
        <v>0.3</v>
      </c>
    </row>
    <row r="28" spans="1:23" s="67" customFormat="1" ht="157.5">
      <c r="A28" s="27" t="s">
        <v>23</v>
      </c>
      <c r="B28" s="223" t="s">
        <v>179</v>
      </c>
      <c r="C28" s="29">
        <v>4.2499</v>
      </c>
      <c r="D28" s="30">
        <v>0.44</v>
      </c>
      <c r="E28" s="484"/>
      <c r="F28" s="71" t="s">
        <v>9</v>
      </c>
      <c r="G28" s="117" t="s">
        <v>285</v>
      </c>
      <c r="H28" s="30">
        <v>0.32</v>
      </c>
      <c r="I28" s="30">
        <v>0.51</v>
      </c>
      <c r="J28" s="30">
        <v>0</v>
      </c>
      <c r="K28" s="30">
        <v>0</v>
      </c>
      <c r="L28" s="30">
        <v>0</v>
      </c>
      <c r="M28" s="30"/>
      <c r="N28" s="31">
        <v>0</v>
      </c>
      <c r="O28" s="31"/>
      <c r="P28" s="163">
        <f>N28+O28</f>
        <v>0</v>
      </c>
      <c r="Q28" s="168"/>
      <c r="R28" s="168">
        <f>(P28+H28+I28+J28+K28)*5%+H28+P28+I28+J28+K28</f>
        <v>0.8715</v>
      </c>
      <c r="S28" s="205" t="s">
        <v>278</v>
      </c>
      <c r="T28" s="167">
        <f>I28+P28+H28+J28</f>
        <v>0.8300000000000001</v>
      </c>
      <c r="U28" s="60" t="s">
        <v>356</v>
      </c>
      <c r="V28" s="122" t="s">
        <v>371</v>
      </c>
      <c r="W28" s="49">
        <v>0.79</v>
      </c>
    </row>
    <row r="29" spans="1:23" s="50" customFormat="1" ht="189">
      <c r="A29" s="57" t="s">
        <v>24</v>
      </c>
      <c r="B29" s="123" t="s">
        <v>180</v>
      </c>
      <c r="C29" s="97"/>
      <c r="D29" s="55">
        <v>4.2</v>
      </c>
      <c r="E29" s="485"/>
      <c r="F29" s="57" t="s">
        <v>141</v>
      </c>
      <c r="G29" s="121" t="s">
        <v>70</v>
      </c>
      <c r="H29" s="55">
        <v>1.28</v>
      </c>
      <c r="I29" s="55">
        <v>3.05</v>
      </c>
      <c r="J29" s="55">
        <v>0.22</v>
      </c>
      <c r="K29" s="55">
        <v>0</v>
      </c>
      <c r="L29" s="55">
        <v>0</v>
      </c>
      <c r="M29" s="55"/>
      <c r="N29" s="56">
        <v>0</v>
      </c>
      <c r="O29" s="56"/>
      <c r="P29" s="163">
        <f>N29+O29</f>
        <v>0</v>
      </c>
      <c r="Q29" s="168"/>
      <c r="R29" s="168">
        <f>(P29+H29+I29+J29+K29)*5%+H29+P29+I29+J29+K29</f>
        <v>4.7775</v>
      </c>
      <c r="S29" s="196" t="s">
        <v>154</v>
      </c>
      <c r="T29" s="167">
        <f>I29+P29+H29+J29</f>
        <v>4.55</v>
      </c>
      <c r="U29" s="60">
        <v>1</v>
      </c>
      <c r="V29" s="61" t="s">
        <v>371</v>
      </c>
      <c r="W29" s="49">
        <v>3.48</v>
      </c>
    </row>
    <row r="30" spans="1:23" ht="15.75">
      <c r="A30" s="57"/>
      <c r="B30" s="123" t="s">
        <v>144</v>
      </c>
      <c r="C30" s="124">
        <v>64.72</v>
      </c>
      <c r="D30" s="124" t="e">
        <f>SUM(D6:D29)-#REF!</f>
        <v>#REF!</v>
      </c>
      <c r="E30" s="125">
        <v>62</v>
      </c>
      <c r="F30" s="124"/>
      <c r="G30" s="126"/>
      <c r="H30" s="124">
        <f>SUM(H6:H29)</f>
        <v>28.960000000000004</v>
      </c>
      <c r="I30" s="124"/>
      <c r="J30" s="124">
        <f>SUM(J6:J29)</f>
        <v>8.930000000000001</v>
      </c>
      <c r="K30" s="124">
        <f>SUM(K6:K29)</f>
        <v>2.67</v>
      </c>
      <c r="L30" s="124">
        <f>SUM(L6:L29)</f>
        <v>4.64</v>
      </c>
      <c r="M30" s="124"/>
      <c r="N30" s="126">
        <v>0</v>
      </c>
      <c r="O30" s="126">
        <f>SUM(O6:O29)</f>
        <v>0.86</v>
      </c>
      <c r="P30" s="177">
        <f>SUM(P6:P29)</f>
        <v>3.1100000000000003</v>
      </c>
      <c r="Q30" s="177"/>
      <c r="R30" s="177">
        <f>SUM(R6:R29)</f>
        <v>63.459999999999994</v>
      </c>
      <c r="S30" s="206"/>
      <c r="T30" s="177">
        <f>SUM(T6:T29)</f>
        <v>60.26999999999999</v>
      </c>
      <c r="U30" s="22"/>
      <c r="V30" s="127"/>
      <c r="W30" s="128"/>
    </row>
    <row r="31" spans="1:23" ht="31.5">
      <c r="A31" s="57"/>
      <c r="B31" s="123" t="s">
        <v>334</v>
      </c>
      <c r="C31" s="124"/>
      <c r="D31" s="124"/>
      <c r="E31" s="125"/>
      <c r="F31" s="124"/>
      <c r="G31" s="126"/>
      <c r="H31" s="124"/>
      <c r="I31" s="124"/>
      <c r="J31" s="124"/>
      <c r="K31" s="124"/>
      <c r="L31" s="124"/>
      <c r="M31" s="124"/>
      <c r="N31" s="126"/>
      <c r="O31" s="126"/>
      <c r="P31" s="177"/>
      <c r="Q31" s="177"/>
      <c r="R31" s="177">
        <f>T31*5%+T31</f>
        <v>1.4280000000000002</v>
      </c>
      <c r="S31" s="206"/>
      <c r="T31" s="177">
        <f>1.16+0.04+0.08+0.08</f>
        <v>1.36</v>
      </c>
      <c r="U31" s="22"/>
      <c r="V31" s="127"/>
      <c r="W31" s="129"/>
    </row>
    <row r="32" spans="1:23" ht="15.75">
      <c r="A32" s="57"/>
      <c r="B32" s="123" t="s">
        <v>335</v>
      </c>
      <c r="C32" s="124"/>
      <c r="D32" s="124"/>
      <c r="E32" s="125"/>
      <c r="F32" s="124"/>
      <c r="G32" s="126"/>
      <c r="H32" s="124"/>
      <c r="I32" s="124"/>
      <c r="J32" s="124"/>
      <c r="K32" s="124"/>
      <c r="L32" s="124"/>
      <c r="M32" s="124"/>
      <c r="N32" s="126"/>
      <c r="O32" s="126"/>
      <c r="P32" s="177"/>
      <c r="Q32" s="177"/>
      <c r="R32" s="177">
        <f>R31+R30</f>
        <v>64.88799999999999</v>
      </c>
      <c r="S32" s="206"/>
      <c r="T32" s="177">
        <f>SUM(T30:T31)</f>
        <v>61.62999999999999</v>
      </c>
      <c r="U32" s="124"/>
      <c r="V32" s="127"/>
      <c r="W32" s="129"/>
    </row>
    <row r="33" spans="1:23" ht="22.5" customHeight="1">
      <c r="A33" s="12">
        <v>2</v>
      </c>
      <c r="B33" s="479" t="s">
        <v>390</v>
      </c>
      <c r="C33" s="479"/>
      <c r="D33" s="479"/>
      <c r="E33" s="479"/>
      <c r="F33" s="479"/>
      <c r="G33" s="479"/>
      <c r="H33" s="479"/>
      <c r="I33" s="131"/>
      <c r="J33" s="131"/>
      <c r="K33" s="131"/>
      <c r="L33" s="131"/>
      <c r="M33" s="131"/>
      <c r="N33" s="207"/>
      <c r="O33" s="208"/>
      <c r="P33" s="209"/>
      <c r="Q33" s="209"/>
      <c r="R33" s="209"/>
      <c r="S33" s="209"/>
      <c r="T33" s="209"/>
      <c r="U33" s="130"/>
      <c r="V33" s="132"/>
      <c r="W33" s="18"/>
    </row>
    <row r="34" spans="1:23" s="285" customFormat="1" ht="197.25" customHeight="1">
      <c r="A34" s="239" t="s">
        <v>15</v>
      </c>
      <c r="B34" s="416" t="s">
        <v>181</v>
      </c>
      <c r="C34" s="239">
        <v>32.29</v>
      </c>
      <c r="D34" s="239">
        <v>32.29</v>
      </c>
      <c r="E34" s="276" t="s">
        <v>384</v>
      </c>
      <c r="F34" s="239" t="s">
        <v>126</v>
      </c>
      <c r="G34" s="277" t="s">
        <v>214</v>
      </c>
      <c r="H34" s="278">
        <v>8.39</v>
      </c>
      <c r="I34" s="278">
        <v>20.68</v>
      </c>
      <c r="J34" s="278">
        <v>11.71</v>
      </c>
      <c r="K34" s="278">
        <v>3.32</v>
      </c>
      <c r="L34" s="278">
        <v>0</v>
      </c>
      <c r="M34" s="278">
        <v>0.76</v>
      </c>
      <c r="N34" s="279">
        <v>0</v>
      </c>
      <c r="O34" s="276">
        <v>0</v>
      </c>
      <c r="P34" s="280">
        <f>O34+N34</f>
        <v>0</v>
      </c>
      <c r="Q34" s="272"/>
      <c r="R34" s="263">
        <v>47.1</v>
      </c>
      <c r="S34" s="477" t="s">
        <v>153</v>
      </c>
      <c r="T34" s="280">
        <v>44.86</v>
      </c>
      <c r="U34" s="282"/>
      <c r="V34" s="283" t="s">
        <v>333</v>
      </c>
      <c r="W34" s="284"/>
    </row>
    <row r="35" spans="1:23" s="285" customFormat="1" ht="15.75">
      <c r="A35" s="286"/>
      <c r="B35" s="417"/>
      <c r="C35" s="286"/>
      <c r="D35" s="286"/>
      <c r="E35" s="288"/>
      <c r="F35" s="286"/>
      <c r="G35" s="289"/>
      <c r="H35" s="290"/>
      <c r="I35" s="290"/>
      <c r="J35" s="290"/>
      <c r="K35" s="290"/>
      <c r="L35" s="290"/>
      <c r="M35" s="290"/>
      <c r="N35" s="288"/>
      <c r="O35" s="288"/>
      <c r="P35" s="272"/>
      <c r="Q35" s="272"/>
      <c r="R35" s="291"/>
      <c r="S35" s="478"/>
      <c r="T35" s="292"/>
      <c r="U35" s="293"/>
      <c r="V35" s="294"/>
      <c r="W35" s="295"/>
    </row>
    <row r="36" spans="1:23" s="285" customFormat="1" ht="176.25" customHeight="1">
      <c r="A36" s="281" t="s">
        <v>16</v>
      </c>
      <c r="B36" s="416" t="s">
        <v>182</v>
      </c>
      <c r="C36" s="278">
        <v>15.9</v>
      </c>
      <c r="D36" s="278">
        <v>15.9</v>
      </c>
      <c r="E36" s="276" t="s">
        <v>384</v>
      </c>
      <c r="F36" s="239" t="s">
        <v>127</v>
      </c>
      <c r="G36" s="277" t="s">
        <v>216</v>
      </c>
      <c r="H36" s="278">
        <v>5.83</v>
      </c>
      <c r="I36" s="278">
        <v>13.93</v>
      </c>
      <c r="J36" s="278">
        <v>4.73</v>
      </c>
      <c r="K36" s="278">
        <v>0.64</v>
      </c>
      <c r="L36" s="278">
        <v>1.8</v>
      </c>
      <c r="M36" s="278">
        <v>0</v>
      </c>
      <c r="N36" s="276">
        <v>0</v>
      </c>
      <c r="O36" s="276">
        <v>0</v>
      </c>
      <c r="P36" s="280">
        <v>0</v>
      </c>
      <c r="Q36" s="280"/>
      <c r="R36" s="280">
        <v>28.28</v>
      </c>
      <c r="S36" s="281" t="s">
        <v>385</v>
      </c>
      <c r="T36" s="280">
        <v>26.93</v>
      </c>
      <c r="U36" s="282"/>
      <c r="V36" s="375" t="s">
        <v>274</v>
      </c>
      <c r="W36" s="297"/>
    </row>
    <row r="37" spans="1:23" s="285" customFormat="1" ht="213.75" customHeight="1">
      <c r="A37" s="286" t="s">
        <v>17</v>
      </c>
      <c r="B37" s="430" t="s">
        <v>183</v>
      </c>
      <c r="C37" s="307">
        <v>22.79</v>
      </c>
      <c r="D37" s="239">
        <v>22.79</v>
      </c>
      <c r="E37" s="288"/>
      <c r="F37" s="239" t="s">
        <v>128</v>
      </c>
      <c r="G37" s="277" t="s">
        <v>227</v>
      </c>
      <c r="H37" s="278">
        <v>5.27</v>
      </c>
      <c r="I37" s="278">
        <v>20.51</v>
      </c>
      <c r="J37" s="278">
        <v>10.1</v>
      </c>
      <c r="K37" s="278">
        <v>5.48</v>
      </c>
      <c r="L37" s="278">
        <v>0</v>
      </c>
      <c r="M37" s="278">
        <v>0</v>
      </c>
      <c r="N37" s="276">
        <v>0</v>
      </c>
      <c r="O37" s="276">
        <v>0</v>
      </c>
      <c r="P37" s="280">
        <f>O37+N37</f>
        <v>0</v>
      </c>
      <c r="Q37" s="272"/>
      <c r="R37" s="272">
        <f>(P37+H37+I37+J37+K37)*5%+H37+P37+I37+J37+K37</f>
        <v>43.428</v>
      </c>
      <c r="S37" s="281" t="s">
        <v>366</v>
      </c>
      <c r="T37" s="280">
        <f>H37+I37+P37+J37+K37</f>
        <v>41.36</v>
      </c>
      <c r="U37" s="282"/>
      <c r="V37" s="283" t="s">
        <v>37</v>
      </c>
      <c r="W37" s="297"/>
    </row>
    <row r="38" spans="1:23" s="285" customFormat="1" ht="126">
      <c r="A38" s="308" t="s">
        <v>65</v>
      </c>
      <c r="B38" s="431" t="s">
        <v>211</v>
      </c>
      <c r="C38" s="310">
        <v>2.52</v>
      </c>
      <c r="D38" s="308">
        <v>2.52</v>
      </c>
      <c r="E38" s="311"/>
      <c r="F38" s="308" t="s">
        <v>129</v>
      </c>
      <c r="G38" s="312" t="s">
        <v>228</v>
      </c>
      <c r="H38" s="313">
        <v>0</v>
      </c>
      <c r="I38" s="313">
        <v>1.76</v>
      </c>
      <c r="J38" s="313">
        <v>0.33</v>
      </c>
      <c r="K38" s="313">
        <v>0</v>
      </c>
      <c r="L38" s="313">
        <v>0</v>
      </c>
      <c r="M38" s="313">
        <v>0</v>
      </c>
      <c r="N38" s="311">
        <v>0</v>
      </c>
      <c r="O38" s="311">
        <v>0</v>
      </c>
      <c r="P38" s="314">
        <f aca="true" t="shared" si="0" ref="P38:P48">N38+O38</f>
        <v>0</v>
      </c>
      <c r="Q38" s="314"/>
      <c r="R38" s="314">
        <v>2.19</v>
      </c>
      <c r="S38" s="315" t="s">
        <v>385</v>
      </c>
      <c r="T38" s="280">
        <v>2.09</v>
      </c>
      <c r="U38" s="316"/>
      <c r="V38" s="317" t="s">
        <v>79</v>
      </c>
      <c r="W38" s="297"/>
    </row>
    <row r="39" spans="1:23" s="285" customFormat="1" ht="94.5">
      <c r="A39" s="308" t="s">
        <v>66</v>
      </c>
      <c r="B39" s="431" t="s">
        <v>184</v>
      </c>
      <c r="C39" s="310"/>
      <c r="D39" s="308">
        <v>1.05</v>
      </c>
      <c r="E39" s="311"/>
      <c r="F39" s="308" t="s">
        <v>67</v>
      </c>
      <c r="G39" s="318" t="s">
        <v>68</v>
      </c>
      <c r="H39" s="313">
        <v>0</v>
      </c>
      <c r="I39" s="313">
        <v>0</v>
      </c>
      <c r="J39" s="313">
        <v>0</v>
      </c>
      <c r="K39" s="313">
        <v>0</v>
      </c>
      <c r="L39" s="313">
        <v>0.51</v>
      </c>
      <c r="M39" s="313">
        <v>0.37</v>
      </c>
      <c r="N39" s="311">
        <v>0</v>
      </c>
      <c r="O39" s="311">
        <v>0</v>
      </c>
      <c r="P39" s="314">
        <f t="shared" si="0"/>
        <v>0</v>
      </c>
      <c r="Q39" s="314"/>
      <c r="R39" s="314">
        <v>0.92</v>
      </c>
      <c r="S39" s="315" t="s">
        <v>385</v>
      </c>
      <c r="T39" s="280">
        <v>0.88</v>
      </c>
      <c r="U39" s="316"/>
      <c r="V39" s="317" t="s">
        <v>37</v>
      </c>
      <c r="W39" s="297"/>
    </row>
    <row r="40" spans="1:23" s="285" customFormat="1" ht="138.75" customHeight="1">
      <c r="A40" s="308" t="s">
        <v>20</v>
      </c>
      <c r="B40" s="431" t="s">
        <v>185</v>
      </c>
      <c r="C40" s="313">
        <v>0.3</v>
      </c>
      <c r="D40" s="313">
        <v>0.3</v>
      </c>
      <c r="E40" s="311"/>
      <c r="F40" s="308" t="s">
        <v>391</v>
      </c>
      <c r="G40" s="319" t="s">
        <v>231</v>
      </c>
      <c r="H40" s="313">
        <v>0</v>
      </c>
      <c r="I40" s="313">
        <v>0.27</v>
      </c>
      <c r="J40" s="313">
        <v>0.02</v>
      </c>
      <c r="K40" s="313">
        <v>0</v>
      </c>
      <c r="L40" s="313">
        <v>0</v>
      </c>
      <c r="M40" s="313">
        <v>0</v>
      </c>
      <c r="N40" s="311">
        <v>0</v>
      </c>
      <c r="O40" s="311">
        <v>0</v>
      </c>
      <c r="P40" s="314">
        <f t="shared" si="0"/>
        <v>0</v>
      </c>
      <c r="Q40" s="314"/>
      <c r="R40" s="314">
        <f>(P40+H40+I40+J40+K40)*5%+H40+P40+I40+J40+K40</f>
        <v>0.30450000000000005</v>
      </c>
      <c r="S40" s="315" t="s">
        <v>367</v>
      </c>
      <c r="T40" s="280">
        <f>H40+I40+P40+J40+K40</f>
        <v>0.29000000000000004</v>
      </c>
      <c r="U40" s="316"/>
      <c r="V40" s="317" t="s">
        <v>333</v>
      </c>
      <c r="W40" s="297"/>
    </row>
    <row r="41" spans="1:23" s="285" customFormat="1" ht="147.75" customHeight="1">
      <c r="A41" s="308" t="s">
        <v>21</v>
      </c>
      <c r="B41" s="420" t="s">
        <v>186</v>
      </c>
      <c r="C41" s="310">
        <v>2.35</v>
      </c>
      <c r="D41" s="308">
        <v>2.35</v>
      </c>
      <c r="E41" s="311"/>
      <c r="F41" s="308" t="s">
        <v>391</v>
      </c>
      <c r="G41" s="319" t="s">
        <v>233</v>
      </c>
      <c r="H41" s="313">
        <v>0</v>
      </c>
      <c r="I41" s="313">
        <v>2</v>
      </c>
      <c r="J41" s="313">
        <v>0.2</v>
      </c>
      <c r="K41" s="313">
        <v>0.01</v>
      </c>
      <c r="L41" s="313">
        <v>0.17</v>
      </c>
      <c r="M41" s="313">
        <v>0</v>
      </c>
      <c r="N41" s="311">
        <v>0</v>
      </c>
      <c r="O41" s="311">
        <v>0</v>
      </c>
      <c r="P41" s="314">
        <f t="shared" si="0"/>
        <v>0</v>
      </c>
      <c r="Q41" s="314"/>
      <c r="R41" s="255">
        <v>2.5</v>
      </c>
      <c r="S41" s="315" t="s">
        <v>385</v>
      </c>
      <c r="T41" s="280">
        <v>2.38</v>
      </c>
      <c r="U41" s="316"/>
      <c r="V41" s="317" t="s">
        <v>106</v>
      </c>
      <c r="W41" s="297"/>
    </row>
    <row r="42" spans="1:23" s="285" customFormat="1" ht="176.25" customHeight="1">
      <c r="A42" s="308" t="s">
        <v>22</v>
      </c>
      <c r="B42" s="420" t="s">
        <v>187</v>
      </c>
      <c r="C42" s="310">
        <v>0.42</v>
      </c>
      <c r="D42" s="308">
        <v>0.42</v>
      </c>
      <c r="E42" s="311"/>
      <c r="F42" s="308" t="s">
        <v>326</v>
      </c>
      <c r="G42" s="319" t="s">
        <v>244</v>
      </c>
      <c r="H42" s="313">
        <v>0</v>
      </c>
      <c r="I42" s="313">
        <v>0.43</v>
      </c>
      <c r="J42" s="313">
        <v>0</v>
      </c>
      <c r="K42" s="313">
        <v>0.02</v>
      </c>
      <c r="L42" s="313">
        <v>0</v>
      </c>
      <c r="M42" s="313">
        <v>0</v>
      </c>
      <c r="N42" s="311">
        <v>0</v>
      </c>
      <c r="O42" s="311">
        <v>0</v>
      </c>
      <c r="P42" s="314">
        <f t="shared" si="0"/>
        <v>0</v>
      </c>
      <c r="Q42" s="314"/>
      <c r="R42" s="314">
        <f>(P42+H42+I42+J42+K42)*5%+H42+P42+I42+J42+K42</f>
        <v>0.47250000000000003</v>
      </c>
      <c r="S42" s="315" t="s">
        <v>368</v>
      </c>
      <c r="T42" s="280">
        <f>H42+I42+P42+J42+K42</f>
        <v>0.45</v>
      </c>
      <c r="U42" s="316"/>
      <c r="V42" s="317" t="s">
        <v>106</v>
      </c>
      <c r="W42" s="297"/>
    </row>
    <row r="43" spans="1:23" s="285" customFormat="1" ht="186" customHeight="1">
      <c r="A43" s="308" t="s">
        <v>23</v>
      </c>
      <c r="B43" s="420" t="s">
        <v>188</v>
      </c>
      <c r="C43" s="310">
        <v>4.84</v>
      </c>
      <c r="D43" s="308">
        <v>4.84</v>
      </c>
      <c r="E43" s="311"/>
      <c r="F43" s="308" t="s">
        <v>130</v>
      </c>
      <c r="G43" s="319" t="s">
        <v>246</v>
      </c>
      <c r="H43" s="313">
        <v>0</v>
      </c>
      <c r="I43" s="313">
        <v>4.21</v>
      </c>
      <c r="J43" s="313">
        <v>0</v>
      </c>
      <c r="K43" s="313">
        <v>0.21</v>
      </c>
      <c r="L43" s="313">
        <v>0</v>
      </c>
      <c r="M43" s="313">
        <v>0.16</v>
      </c>
      <c r="N43" s="311">
        <v>0</v>
      </c>
      <c r="O43" s="311">
        <v>0</v>
      </c>
      <c r="P43" s="314">
        <f t="shared" si="0"/>
        <v>0</v>
      </c>
      <c r="Q43" s="314"/>
      <c r="R43" s="255">
        <v>4.8</v>
      </c>
      <c r="S43" s="410" t="s">
        <v>369</v>
      </c>
      <c r="T43" s="254">
        <v>4.58</v>
      </c>
      <c r="U43" s="316"/>
      <c r="V43" s="317" t="s">
        <v>333</v>
      </c>
      <c r="W43" s="297"/>
    </row>
    <row r="44" spans="1:23" s="285" customFormat="1" ht="184.5" customHeight="1">
      <c r="A44" s="308" t="s">
        <v>24</v>
      </c>
      <c r="B44" s="431" t="s">
        <v>189</v>
      </c>
      <c r="C44" s="310">
        <v>3.45</v>
      </c>
      <c r="D44" s="308">
        <v>3.45</v>
      </c>
      <c r="E44" s="311"/>
      <c r="F44" s="308" t="s">
        <v>7</v>
      </c>
      <c r="G44" s="319" t="s">
        <v>248</v>
      </c>
      <c r="H44" s="313">
        <v>0</v>
      </c>
      <c r="I44" s="313">
        <v>1.15</v>
      </c>
      <c r="J44" s="313">
        <v>1.73</v>
      </c>
      <c r="K44" s="313">
        <v>0.25</v>
      </c>
      <c r="L44" s="313">
        <v>0.83</v>
      </c>
      <c r="M44" s="313">
        <v>0</v>
      </c>
      <c r="N44" s="311">
        <v>0</v>
      </c>
      <c r="O44" s="311">
        <v>0</v>
      </c>
      <c r="P44" s="314">
        <f t="shared" si="0"/>
        <v>0</v>
      </c>
      <c r="Q44" s="314"/>
      <c r="R44" s="314">
        <v>4.16</v>
      </c>
      <c r="S44" s="315" t="s">
        <v>370</v>
      </c>
      <c r="T44" s="280">
        <v>3.96</v>
      </c>
      <c r="U44" s="316"/>
      <c r="V44" s="320" t="s">
        <v>106</v>
      </c>
      <c r="W44" s="297"/>
    </row>
    <row r="45" spans="1:23" s="285" customFormat="1" ht="108" customHeight="1">
      <c r="A45" s="308" t="s">
        <v>25</v>
      </c>
      <c r="B45" s="431" t="s">
        <v>348</v>
      </c>
      <c r="C45" s="310" t="s">
        <v>349</v>
      </c>
      <c r="D45" s="308">
        <v>1.29</v>
      </c>
      <c r="E45" s="311"/>
      <c r="F45" s="308" t="s">
        <v>351</v>
      </c>
      <c r="G45" s="319" t="s">
        <v>249</v>
      </c>
      <c r="H45" s="313">
        <v>0</v>
      </c>
      <c r="I45" s="411">
        <v>0.23</v>
      </c>
      <c r="J45" s="313">
        <v>0.33</v>
      </c>
      <c r="K45" s="313">
        <v>0</v>
      </c>
      <c r="L45" s="313">
        <v>0.75</v>
      </c>
      <c r="M45" s="313">
        <v>0.04</v>
      </c>
      <c r="N45" s="311">
        <v>0</v>
      </c>
      <c r="O45" s="311">
        <v>0</v>
      </c>
      <c r="P45" s="314">
        <f t="shared" si="0"/>
        <v>0</v>
      </c>
      <c r="Q45" s="314"/>
      <c r="R45" s="314">
        <v>1.42</v>
      </c>
      <c r="S45" s="315"/>
      <c r="T45" s="280">
        <v>1.35</v>
      </c>
      <c r="U45" s="316"/>
      <c r="V45" s="320" t="s">
        <v>106</v>
      </c>
      <c r="W45" s="297"/>
    </row>
    <row r="46" spans="1:23" s="285" customFormat="1" ht="101.25" customHeight="1">
      <c r="A46" s="308" t="s">
        <v>25</v>
      </c>
      <c r="B46" s="431" t="s">
        <v>350</v>
      </c>
      <c r="C46" s="310">
        <v>0.99</v>
      </c>
      <c r="D46" s="308"/>
      <c r="E46" s="311"/>
      <c r="F46" s="308"/>
      <c r="G46" s="321" t="s">
        <v>290</v>
      </c>
      <c r="H46" s="313">
        <v>0</v>
      </c>
      <c r="I46" s="313">
        <v>0.15</v>
      </c>
      <c r="J46" s="313">
        <v>0.36</v>
      </c>
      <c r="K46" s="313">
        <v>0.26</v>
      </c>
      <c r="L46" s="313">
        <v>0.01</v>
      </c>
      <c r="M46" s="313">
        <v>0</v>
      </c>
      <c r="N46" s="311">
        <v>0</v>
      </c>
      <c r="O46" s="311">
        <v>0</v>
      </c>
      <c r="P46" s="314">
        <f t="shared" si="0"/>
        <v>0</v>
      </c>
      <c r="Q46" s="314"/>
      <c r="R46" s="314">
        <f>(P46+H46+I46+J46+K46)*5%+H46+P46+I46+J46+K46</f>
        <v>0.8085</v>
      </c>
      <c r="S46" s="315"/>
      <c r="T46" s="280">
        <v>0.78</v>
      </c>
      <c r="U46" s="316"/>
      <c r="V46" s="320" t="s">
        <v>37</v>
      </c>
      <c r="W46" s="297"/>
    </row>
    <row r="47" spans="1:23" s="285" customFormat="1" ht="55.5" customHeight="1">
      <c r="A47" s="308" t="s">
        <v>26</v>
      </c>
      <c r="B47" s="420" t="s">
        <v>299</v>
      </c>
      <c r="C47" s="310"/>
      <c r="D47" s="308"/>
      <c r="E47" s="311"/>
      <c r="F47" s="308"/>
      <c r="G47" s="321"/>
      <c r="H47" s="313">
        <v>0</v>
      </c>
      <c r="I47" s="313">
        <v>0</v>
      </c>
      <c r="J47" s="313">
        <v>0</v>
      </c>
      <c r="K47" s="313">
        <v>0</v>
      </c>
      <c r="L47" s="313">
        <v>0.01</v>
      </c>
      <c r="M47" s="313">
        <v>0.05</v>
      </c>
      <c r="N47" s="311">
        <v>0</v>
      </c>
      <c r="O47" s="311">
        <v>0</v>
      </c>
      <c r="P47" s="314">
        <f t="shared" si="0"/>
        <v>0</v>
      </c>
      <c r="Q47" s="314"/>
      <c r="R47" s="314">
        <v>0.06</v>
      </c>
      <c r="S47" s="315"/>
      <c r="T47" s="280">
        <v>0.06</v>
      </c>
      <c r="U47" s="316"/>
      <c r="V47" s="320"/>
      <c r="W47" s="297"/>
    </row>
    <row r="48" spans="1:23" s="285" customFormat="1" ht="85.5" customHeight="1">
      <c r="A48" s="308" t="s">
        <v>300</v>
      </c>
      <c r="B48" s="420" t="s">
        <v>301</v>
      </c>
      <c r="C48" s="310">
        <v>0.66</v>
      </c>
      <c r="D48" s="308" t="s">
        <v>241</v>
      </c>
      <c r="E48" s="311"/>
      <c r="F48" s="308" t="s">
        <v>302</v>
      </c>
      <c r="G48" s="321" t="s">
        <v>303</v>
      </c>
      <c r="H48" s="313">
        <v>0.22</v>
      </c>
      <c r="I48" s="313">
        <v>0.2</v>
      </c>
      <c r="J48" s="313">
        <v>0.11</v>
      </c>
      <c r="K48" s="313">
        <v>0.05</v>
      </c>
      <c r="L48" s="313">
        <v>0</v>
      </c>
      <c r="M48" s="313">
        <v>0</v>
      </c>
      <c r="N48" s="311">
        <v>0</v>
      </c>
      <c r="O48" s="311">
        <v>0</v>
      </c>
      <c r="P48" s="314">
        <f t="shared" si="0"/>
        <v>0</v>
      </c>
      <c r="Q48" s="314"/>
      <c r="R48" s="314">
        <v>0.61</v>
      </c>
      <c r="S48" s="315"/>
      <c r="T48" s="280">
        <v>0.58</v>
      </c>
      <c r="U48" s="316"/>
      <c r="V48" s="320" t="s">
        <v>212</v>
      </c>
      <c r="W48" s="297"/>
    </row>
    <row r="49" spans="1:22" ht="15.75">
      <c r="A49" s="21"/>
      <c r="B49" s="123" t="s">
        <v>144</v>
      </c>
      <c r="C49" s="22">
        <f>SUM(C34:C44)</f>
        <v>84.85999999999999</v>
      </c>
      <c r="D49" s="22">
        <f>SUM(D34:D45)</f>
        <v>87.19999999999999</v>
      </c>
      <c r="E49" s="126">
        <v>132.9</v>
      </c>
      <c r="F49" s="21"/>
      <c r="G49" s="147"/>
      <c r="H49" s="124">
        <f>SUM(H34:H48)</f>
        <v>19.71</v>
      </c>
      <c r="I49" s="124">
        <f>SUM(I34:I48)</f>
        <v>65.52000000000002</v>
      </c>
      <c r="J49" s="124">
        <f>SUM(J34:J48)</f>
        <v>29.619999999999994</v>
      </c>
      <c r="K49" s="124">
        <v>10.19</v>
      </c>
      <c r="L49" s="124">
        <f>SUM(L34:L48)</f>
        <v>4.08</v>
      </c>
      <c r="M49" s="124"/>
      <c r="N49" s="211">
        <f>SUM(N34:N48)</f>
        <v>0</v>
      </c>
      <c r="O49" s="126">
        <f>SUM(O34:O48)</f>
        <v>0</v>
      </c>
      <c r="P49" s="177">
        <f>SUM(P34:P48)</f>
        <v>0</v>
      </c>
      <c r="Q49" s="177"/>
      <c r="R49" s="177">
        <v>137</v>
      </c>
      <c r="S49" s="178"/>
      <c r="T49" s="177">
        <f>SUM(T34:T48)</f>
        <v>130.55</v>
      </c>
      <c r="U49" s="22"/>
      <c r="V49" s="127"/>
    </row>
    <row r="50" spans="1:22" ht="15.75">
      <c r="A50" s="21">
        <v>3</v>
      </c>
      <c r="B50" s="488" t="s">
        <v>357</v>
      </c>
      <c r="C50" s="475"/>
      <c r="D50" s="475"/>
      <c r="E50" s="475"/>
      <c r="F50" s="475"/>
      <c r="G50" s="475"/>
      <c r="H50" s="475"/>
      <c r="I50" s="475"/>
      <c r="J50" s="475"/>
      <c r="K50" s="475"/>
      <c r="L50" s="475"/>
      <c r="M50" s="475"/>
      <c r="N50" s="475"/>
      <c r="O50" s="475"/>
      <c r="P50" s="475"/>
      <c r="Q50" s="475"/>
      <c r="R50" s="475"/>
      <c r="S50" s="475"/>
      <c r="T50" s="475"/>
      <c r="U50" s="475"/>
      <c r="V50" s="476"/>
    </row>
    <row r="51" spans="1:26" s="285" customFormat="1" ht="162" customHeight="1">
      <c r="A51" s="362" t="s">
        <v>15</v>
      </c>
      <c r="B51" s="421" t="s">
        <v>191</v>
      </c>
      <c r="C51" s="364" t="s">
        <v>76</v>
      </c>
      <c r="D51" s="362">
        <v>36.96</v>
      </c>
      <c r="E51" s="276">
        <v>36.45</v>
      </c>
      <c r="F51" s="362" t="s">
        <v>107</v>
      </c>
      <c r="G51" s="279" t="s">
        <v>78</v>
      </c>
      <c r="H51" s="364">
        <v>0.38</v>
      </c>
      <c r="I51" s="364">
        <v>11.68</v>
      </c>
      <c r="J51" s="364">
        <v>9.06</v>
      </c>
      <c r="K51" s="364">
        <v>6.29</v>
      </c>
      <c r="L51" s="364">
        <v>7.76</v>
      </c>
      <c r="M51" s="364">
        <v>1.12</v>
      </c>
      <c r="N51" s="276">
        <v>0</v>
      </c>
      <c r="O51" s="276">
        <v>0.01</v>
      </c>
      <c r="P51" s="280">
        <f>O51+N51</f>
        <v>0.01</v>
      </c>
      <c r="Q51" s="280">
        <v>36.3</v>
      </c>
      <c r="R51" s="409">
        <v>1.81</v>
      </c>
      <c r="S51" s="365" t="s">
        <v>330</v>
      </c>
      <c r="T51" s="280">
        <v>38.11</v>
      </c>
      <c r="U51" s="366">
        <v>0.89</v>
      </c>
      <c r="V51" s="367" t="s">
        <v>276</v>
      </c>
      <c r="W51" s="297"/>
      <c r="X51" s="285">
        <f>16.39-18.5</f>
        <v>-2.1099999999999994</v>
      </c>
      <c r="Y51" s="285">
        <v>7.21</v>
      </c>
      <c r="Z51" s="285">
        <v>-6.28</v>
      </c>
    </row>
    <row r="52" spans="1:23" s="285" customFormat="1" ht="409.5" customHeight="1">
      <c r="A52" s="357"/>
      <c r="B52" s="422"/>
      <c r="C52" s="359"/>
      <c r="D52" s="357"/>
      <c r="E52" s="303"/>
      <c r="F52" s="357"/>
      <c r="G52" s="304"/>
      <c r="H52" s="359"/>
      <c r="I52" s="359"/>
      <c r="J52" s="359"/>
      <c r="K52" s="359"/>
      <c r="L52" s="359"/>
      <c r="M52" s="359"/>
      <c r="N52" s="303"/>
      <c r="O52" s="303"/>
      <c r="P52" s="273"/>
      <c r="Q52" s="273"/>
      <c r="R52" s="273"/>
      <c r="S52" s="355"/>
      <c r="T52" s="273"/>
      <c r="U52" s="360"/>
      <c r="V52" s="19" t="s">
        <v>80</v>
      </c>
      <c r="W52" s="297"/>
    </row>
    <row r="53" spans="1:22" ht="15.75">
      <c r="A53" s="21">
        <v>12</v>
      </c>
      <c r="B53" s="480" t="s">
        <v>150</v>
      </c>
      <c r="C53" s="481"/>
      <c r="D53" s="481"/>
      <c r="E53" s="481"/>
      <c r="F53" s="481"/>
      <c r="G53" s="481"/>
      <c r="H53" s="481"/>
      <c r="I53" s="481"/>
      <c r="J53" s="481"/>
      <c r="K53" s="481"/>
      <c r="L53" s="481"/>
      <c r="M53" s="481"/>
      <c r="N53" s="481"/>
      <c r="O53" s="481"/>
      <c r="P53" s="481"/>
      <c r="Q53" s="481"/>
      <c r="R53" s="481"/>
      <c r="S53" s="481"/>
      <c r="T53" s="481"/>
      <c r="U53" s="481"/>
      <c r="V53" s="482"/>
    </row>
    <row r="54" spans="1:23" s="385" customFormat="1" ht="139.5" customHeight="1">
      <c r="A54" s="21">
        <v>4</v>
      </c>
      <c r="B54" s="423" t="s">
        <v>151</v>
      </c>
      <c r="C54" s="97">
        <v>24.95</v>
      </c>
      <c r="D54" s="57">
        <v>14.88</v>
      </c>
      <c r="E54" s="56">
        <v>24.95</v>
      </c>
      <c r="F54" s="57" t="s">
        <v>291</v>
      </c>
      <c r="G54" s="121" t="s">
        <v>298</v>
      </c>
      <c r="H54" s="55">
        <v>0</v>
      </c>
      <c r="I54" s="55">
        <v>0.007</v>
      </c>
      <c r="J54" s="55">
        <v>6.5</v>
      </c>
      <c r="K54" s="55">
        <v>7.43</v>
      </c>
      <c r="L54" s="55">
        <v>18.87</v>
      </c>
      <c r="M54" s="55"/>
      <c r="N54" s="56">
        <v>0.01</v>
      </c>
      <c r="O54" s="56">
        <v>0.03</v>
      </c>
      <c r="P54" s="163">
        <f>O54+N54</f>
        <v>0.04</v>
      </c>
      <c r="Q54" s="163">
        <v>1.09</v>
      </c>
      <c r="R54" s="163">
        <v>1.09</v>
      </c>
      <c r="S54" s="164" t="s">
        <v>330</v>
      </c>
      <c r="T54" s="163">
        <v>22.96</v>
      </c>
      <c r="U54" s="402">
        <v>1</v>
      </c>
      <c r="V54" s="166" t="s">
        <v>218</v>
      </c>
      <c r="W54" s="384"/>
    </row>
    <row r="55" spans="1:23" s="385" customFormat="1" ht="15.75">
      <c r="A55" s="21">
        <v>5</v>
      </c>
      <c r="B55" s="162" t="s">
        <v>353</v>
      </c>
      <c r="C55" s="97"/>
      <c r="D55" s="57"/>
      <c r="E55" s="56"/>
      <c r="F55" s="57"/>
      <c r="G55" s="121"/>
      <c r="H55" s="55"/>
      <c r="I55" s="55"/>
      <c r="J55" s="55"/>
      <c r="K55" s="55"/>
      <c r="L55" s="55"/>
      <c r="M55" s="55"/>
      <c r="N55" s="56"/>
      <c r="O55" s="56"/>
      <c r="P55" s="163"/>
      <c r="Q55" s="163"/>
      <c r="R55" s="163"/>
      <c r="S55" s="164"/>
      <c r="T55" s="165"/>
      <c r="U55" s="60"/>
      <c r="V55" s="166"/>
      <c r="W55" s="384"/>
    </row>
    <row r="56" spans="1:23" s="385" customFormat="1" ht="156" customHeight="1">
      <c r="A56" s="21" t="s">
        <v>15</v>
      </c>
      <c r="B56" s="440" t="s">
        <v>192</v>
      </c>
      <c r="C56" s="441">
        <v>24.08</v>
      </c>
      <c r="D56" s="442">
        <v>18.67</v>
      </c>
      <c r="E56" s="56">
        <v>16.6</v>
      </c>
      <c r="F56" s="442" t="s">
        <v>354</v>
      </c>
      <c r="G56" s="121" t="s">
        <v>48</v>
      </c>
      <c r="H56" s="380">
        <v>0</v>
      </c>
      <c r="I56" s="380">
        <v>0</v>
      </c>
      <c r="J56" s="380">
        <v>9.395</v>
      </c>
      <c r="K56" s="380">
        <v>6.21</v>
      </c>
      <c r="L56" s="380">
        <v>2.53</v>
      </c>
      <c r="M56" s="380"/>
      <c r="N56" s="56">
        <v>0</v>
      </c>
      <c r="O56" s="56">
        <v>0</v>
      </c>
      <c r="P56" s="380">
        <f>O56+N56</f>
        <v>0</v>
      </c>
      <c r="Q56" s="380"/>
      <c r="R56" s="380">
        <v>19.05</v>
      </c>
      <c r="S56" s="389"/>
      <c r="T56" s="150">
        <v>18.14</v>
      </c>
      <c r="U56" s="443">
        <v>1</v>
      </c>
      <c r="V56" s="383" t="s">
        <v>106</v>
      </c>
      <c r="W56" s="384"/>
    </row>
    <row r="57" spans="1:23" s="385" customFormat="1" ht="95.25" customHeight="1">
      <c r="A57" s="153" t="s">
        <v>16</v>
      </c>
      <c r="B57" s="425" t="s">
        <v>292</v>
      </c>
      <c r="C57" s="379">
        <v>0</v>
      </c>
      <c r="D57" s="153">
        <v>0.9597</v>
      </c>
      <c r="E57" s="92"/>
      <c r="F57" s="153" t="s">
        <v>293</v>
      </c>
      <c r="G57" s="160"/>
      <c r="H57" s="155">
        <v>0</v>
      </c>
      <c r="I57" s="155">
        <v>0</v>
      </c>
      <c r="J57" s="155">
        <v>0</v>
      </c>
      <c r="K57" s="155">
        <v>0.44</v>
      </c>
      <c r="L57" s="155">
        <v>0.41</v>
      </c>
      <c r="M57" s="155"/>
      <c r="N57" s="92">
        <v>0</v>
      </c>
      <c r="O57" s="92">
        <v>0</v>
      </c>
      <c r="P57" s="155">
        <f>O57+N57</f>
        <v>0</v>
      </c>
      <c r="Q57" s="155"/>
      <c r="R57" s="155">
        <v>0</v>
      </c>
      <c r="S57" s="381"/>
      <c r="T57" s="380">
        <v>0.84</v>
      </c>
      <c r="U57" s="382"/>
      <c r="V57" s="383" t="s">
        <v>106</v>
      </c>
      <c r="W57" s="384"/>
    </row>
    <row r="58" spans="1:23" s="385" customFormat="1" ht="108" customHeight="1">
      <c r="A58" s="153" t="s">
        <v>17</v>
      </c>
      <c r="B58" s="425" t="s">
        <v>10</v>
      </c>
      <c r="C58" s="379">
        <v>0</v>
      </c>
      <c r="D58" s="153">
        <v>0.16</v>
      </c>
      <c r="E58" s="92">
        <v>0</v>
      </c>
      <c r="F58" s="153" t="s">
        <v>104</v>
      </c>
      <c r="G58" s="105" t="s">
        <v>105</v>
      </c>
      <c r="H58" s="155">
        <v>0</v>
      </c>
      <c r="I58" s="155">
        <v>0</v>
      </c>
      <c r="J58" s="155">
        <v>0</v>
      </c>
      <c r="K58" s="155">
        <v>0</v>
      </c>
      <c r="L58" s="155">
        <v>0.14</v>
      </c>
      <c r="M58" s="155"/>
      <c r="N58" s="92">
        <v>0</v>
      </c>
      <c r="O58" s="92">
        <v>0</v>
      </c>
      <c r="P58" s="380">
        <f>O58+N58</f>
        <v>0</v>
      </c>
      <c r="Q58" s="380"/>
      <c r="R58" s="380">
        <f>(P58+H58+I58+J58+K58)*5%+H58+P58+I58+J58+K58</f>
        <v>0</v>
      </c>
      <c r="S58" s="381"/>
      <c r="T58" s="380">
        <v>0.14</v>
      </c>
      <c r="U58" s="382"/>
      <c r="V58" s="102" t="s">
        <v>106</v>
      </c>
      <c r="W58" s="384"/>
    </row>
    <row r="59" spans="1:23" s="5" customFormat="1" ht="102" customHeight="1">
      <c r="A59" s="153" t="s">
        <v>19</v>
      </c>
      <c r="B59" s="425" t="s">
        <v>11</v>
      </c>
      <c r="C59" s="379">
        <v>0.24</v>
      </c>
      <c r="D59" s="153">
        <v>0</v>
      </c>
      <c r="E59" s="92">
        <v>0</v>
      </c>
      <c r="F59" s="153" t="s">
        <v>12</v>
      </c>
      <c r="G59" s="105" t="s">
        <v>95</v>
      </c>
      <c r="H59" s="155">
        <v>0</v>
      </c>
      <c r="I59" s="155">
        <v>0</v>
      </c>
      <c r="J59" s="155">
        <v>0</v>
      </c>
      <c r="K59" s="155">
        <v>0</v>
      </c>
      <c r="L59" s="155">
        <v>0.19</v>
      </c>
      <c r="M59" s="155"/>
      <c r="N59" s="92">
        <v>0</v>
      </c>
      <c r="O59" s="92">
        <v>0</v>
      </c>
      <c r="P59" s="380">
        <v>0</v>
      </c>
      <c r="Q59" s="380"/>
      <c r="R59" s="380">
        <f>(P59+H59+I59+J59+K59)*5%+H59+P59+I59+J59+K59</f>
        <v>0</v>
      </c>
      <c r="S59" s="386"/>
      <c r="T59" s="380">
        <f>H59+I59+P59+J59+K59+L59</f>
        <v>0.19</v>
      </c>
      <c r="U59" s="382"/>
      <c r="V59" s="102" t="s">
        <v>106</v>
      </c>
      <c r="W59" s="179"/>
    </row>
    <row r="60" spans="1:26" s="5" customFormat="1" ht="102" customHeight="1">
      <c r="A60" s="153" t="s">
        <v>20</v>
      </c>
      <c r="B60" s="425" t="s">
        <v>13</v>
      </c>
      <c r="C60" s="379">
        <v>0.25</v>
      </c>
      <c r="D60" s="153">
        <v>0</v>
      </c>
      <c r="E60" s="92">
        <v>0</v>
      </c>
      <c r="F60" s="153" t="s">
        <v>14</v>
      </c>
      <c r="G60" s="105" t="s">
        <v>96</v>
      </c>
      <c r="H60" s="155">
        <v>0</v>
      </c>
      <c r="I60" s="155">
        <v>0</v>
      </c>
      <c r="J60" s="155">
        <v>0</v>
      </c>
      <c r="K60" s="155">
        <v>0</v>
      </c>
      <c r="L60" s="155">
        <v>0.18</v>
      </c>
      <c r="M60" s="155"/>
      <c r="N60" s="92">
        <v>0</v>
      </c>
      <c r="O60" s="92">
        <v>0</v>
      </c>
      <c r="P60" s="380">
        <f>O60+N60</f>
        <v>0</v>
      </c>
      <c r="Q60" s="380"/>
      <c r="R60" s="380">
        <f>(P60+H60+I60+J60+K60)*5%+H60+P60+I60+J60+K60</f>
        <v>0</v>
      </c>
      <c r="S60" s="386"/>
      <c r="T60" s="380">
        <f>H60+I60+P60+J60+K60+L60</f>
        <v>0.18</v>
      </c>
      <c r="U60" s="382"/>
      <c r="V60" s="102" t="s">
        <v>106</v>
      </c>
      <c r="W60" s="179"/>
      <c r="Y60" s="5">
        <v>0.93</v>
      </c>
      <c r="Z60" s="5">
        <v>-1.75</v>
      </c>
    </row>
    <row r="61" spans="1:23" s="5" customFormat="1" ht="28.5" customHeight="1">
      <c r="A61" s="21"/>
      <c r="B61" s="123" t="s">
        <v>144</v>
      </c>
      <c r="C61" s="124">
        <f>SUM(C56:C60)</f>
        <v>24.569999999999997</v>
      </c>
      <c r="D61" s="124">
        <f>SUM(D56:D60)</f>
        <v>19.789700000000003</v>
      </c>
      <c r="E61" s="126">
        <f>SUM(E56:E60)</f>
        <v>16.6</v>
      </c>
      <c r="F61" s="21"/>
      <c r="G61" s="126"/>
      <c r="H61" s="124"/>
      <c r="I61" s="124"/>
      <c r="J61" s="124">
        <f>SUM(J56:J60)</f>
        <v>9.395</v>
      </c>
      <c r="K61" s="124">
        <f>SUM(K56:K60)</f>
        <v>6.65</v>
      </c>
      <c r="L61" s="124">
        <f>SUM(L56:L60)</f>
        <v>3.45</v>
      </c>
      <c r="M61" s="124"/>
      <c r="N61" s="126">
        <f>SUM(N56:N60)</f>
        <v>0</v>
      </c>
      <c r="O61" s="126">
        <f>SUM(O56:O60)</f>
        <v>0</v>
      </c>
      <c r="P61" s="177">
        <f>SUM(P56:P60)</f>
        <v>0</v>
      </c>
      <c r="Q61" s="177"/>
      <c r="R61" s="177">
        <v>20.46</v>
      </c>
      <c r="S61" s="178"/>
      <c r="T61" s="177">
        <f>SUM(T56:T60)</f>
        <v>19.490000000000002</v>
      </c>
      <c r="U61" s="22"/>
      <c r="V61" s="127"/>
      <c r="W61" s="179"/>
    </row>
    <row r="62" spans="1:23" s="5" customFormat="1" ht="28.5" customHeight="1">
      <c r="A62" s="216"/>
      <c r="B62" s="223" t="s">
        <v>252</v>
      </c>
      <c r="C62" s="435"/>
      <c r="D62" s="435"/>
      <c r="E62" s="219"/>
      <c r="F62" s="216"/>
      <c r="G62" s="219"/>
      <c r="H62" s="435"/>
      <c r="I62" s="435"/>
      <c r="J62" s="435"/>
      <c r="K62" s="435"/>
      <c r="L62" s="435"/>
      <c r="M62" s="435"/>
      <c r="N62" s="219"/>
      <c r="O62" s="219"/>
      <c r="P62" s="437"/>
      <c r="Q62" s="437"/>
      <c r="R62" s="437"/>
      <c r="S62" s="377"/>
      <c r="T62" s="437"/>
      <c r="U62" s="237"/>
      <c r="V62" s="127"/>
      <c r="W62" s="179"/>
    </row>
    <row r="63" spans="1:23" s="5" customFormat="1" ht="137.25" customHeight="1">
      <c r="A63" s="216">
        <v>6</v>
      </c>
      <c r="B63" s="413" t="s">
        <v>27</v>
      </c>
      <c r="C63" s="435">
        <v>7.49</v>
      </c>
      <c r="D63" s="435">
        <v>6</v>
      </c>
      <c r="E63" s="219"/>
      <c r="F63" s="216" t="s">
        <v>109</v>
      </c>
      <c r="G63" s="219" t="s">
        <v>73</v>
      </c>
      <c r="H63" s="435">
        <v>0</v>
      </c>
      <c r="I63" s="435">
        <v>0</v>
      </c>
      <c r="J63" s="435">
        <v>0.01</v>
      </c>
      <c r="K63" s="435">
        <v>0.83</v>
      </c>
      <c r="L63" s="434">
        <v>3.52</v>
      </c>
      <c r="M63" s="435">
        <v>1.78</v>
      </c>
      <c r="N63" s="219">
        <v>0</v>
      </c>
      <c r="O63" s="219">
        <v>0</v>
      </c>
      <c r="P63" s="437">
        <f>N63+O63</f>
        <v>0</v>
      </c>
      <c r="Q63" s="437">
        <v>5.54</v>
      </c>
      <c r="R63" s="437">
        <v>5.54</v>
      </c>
      <c r="S63" s="378"/>
      <c r="T63" s="437">
        <v>24.13</v>
      </c>
      <c r="U63" s="436">
        <v>1</v>
      </c>
      <c r="V63" s="127" t="s">
        <v>90</v>
      </c>
      <c r="W63" s="179"/>
    </row>
    <row r="64" spans="1:23" s="5" customFormat="1" ht="320.25" customHeight="1">
      <c r="A64" s="21">
        <v>7</v>
      </c>
      <c r="B64" s="123" t="s">
        <v>28</v>
      </c>
      <c r="C64" s="55">
        <v>9.39</v>
      </c>
      <c r="D64" s="55">
        <v>8.83</v>
      </c>
      <c r="E64" s="126"/>
      <c r="F64" s="57" t="s">
        <v>71</v>
      </c>
      <c r="G64" s="56" t="s">
        <v>72</v>
      </c>
      <c r="H64" s="55">
        <v>0</v>
      </c>
      <c r="I64" s="55">
        <v>0</v>
      </c>
      <c r="J64" s="55">
        <v>0</v>
      </c>
      <c r="K64" s="55">
        <v>0.1</v>
      </c>
      <c r="L64" s="55">
        <v>3.18</v>
      </c>
      <c r="M64" s="55">
        <v>2.81</v>
      </c>
      <c r="N64" s="56">
        <v>0</v>
      </c>
      <c r="O64" s="56">
        <v>0</v>
      </c>
      <c r="P64" s="163">
        <f>SUM(N64:O64)</f>
        <v>0</v>
      </c>
      <c r="Q64" s="163">
        <v>6.78</v>
      </c>
      <c r="R64" s="163">
        <v>4.72</v>
      </c>
      <c r="S64" s="180"/>
      <c r="T64" s="163">
        <v>4.5</v>
      </c>
      <c r="U64" s="432">
        <v>0.65</v>
      </c>
      <c r="V64" s="61" t="s">
        <v>158</v>
      </c>
      <c r="W64" s="179"/>
    </row>
    <row r="65" spans="1:23" s="249" customFormat="1" ht="121.5" customHeight="1">
      <c r="A65" s="216">
        <v>8</v>
      </c>
      <c r="B65" s="223" t="s">
        <v>392</v>
      </c>
      <c r="C65" s="30">
        <v>0.94</v>
      </c>
      <c r="D65" s="30">
        <v>1.24</v>
      </c>
      <c r="E65" s="219"/>
      <c r="F65" s="27" t="s">
        <v>393</v>
      </c>
      <c r="G65" s="31" t="s">
        <v>74</v>
      </c>
      <c r="H65" s="30">
        <v>0</v>
      </c>
      <c r="I65" s="30">
        <v>0</v>
      </c>
      <c r="J65" s="30">
        <v>0</v>
      </c>
      <c r="K65" s="30">
        <v>0</v>
      </c>
      <c r="L65" s="30">
        <v>0</v>
      </c>
      <c r="M65" s="30">
        <v>0.44</v>
      </c>
      <c r="N65" s="31">
        <v>44.04</v>
      </c>
      <c r="O65" s="31">
        <v>0</v>
      </c>
      <c r="P65" s="167">
        <v>0.95</v>
      </c>
      <c r="Q65" s="167"/>
      <c r="R65" s="163">
        <v>0</v>
      </c>
      <c r="S65" s="138"/>
      <c r="T65" s="163">
        <f>P65+R65</f>
        <v>0.95</v>
      </c>
      <c r="U65" s="237"/>
      <c r="V65" s="110" t="s">
        <v>106</v>
      </c>
      <c r="W65" s="248"/>
    </row>
    <row r="66" spans="1:23" s="249" customFormat="1" ht="49.5" customHeight="1">
      <c r="A66" s="216"/>
      <c r="B66" s="433" t="s">
        <v>75</v>
      </c>
      <c r="C66" s="30"/>
      <c r="D66" s="30"/>
      <c r="E66" s="219"/>
      <c r="F66" s="27"/>
      <c r="G66" s="31"/>
      <c r="H66" s="30"/>
      <c r="I66" s="30"/>
      <c r="J66" s="30"/>
      <c r="K66" s="30"/>
      <c r="L66" s="30"/>
      <c r="M66" s="30"/>
      <c r="N66" s="31"/>
      <c r="O66" s="31"/>
      <c r="P66" s="167"/>
      <c r="Q66" s="167"/>
      <c r="R66" s="163"/>
      <c r="S66" s="138"/>
      <c r="T66" s="163"/>
      <c r="U66" s="237"/>
      <c r="V66" s="110"/>
      <c r="W66" s="248"/>
    </row>
    <row r="67" spans="1:23" s="249" customFormat="1" ht="169.5" customHeight="1">
      <c r="A67" s="27">
        <v>9</v>
      </c>
      <c r="B67" s="223" t="s">
        <v>29</v>
      </c>
      <c r="C67" s="30">
        <v>7.68</v>
      </c>
      <c r="D67" s="30">
        <v>8.69</v>
      </c>
      <c r="E67" s="31"/>
      <c r="F67" s="27" t="s">
        <v>112</v>
      </c>
      <c r="G67" s="31" t="s">
        <v>77</v>
      </c>
      <c r="H67" s="30">
        <v>0</v>
      </c>
      <c r="I67" s="30">
        <v>0</v>
      </c>
      <c r="J67" s="30">
        <v>0</v>
      </c>
      <c r="K67" s="30">
        <v>1.59</v>
      </c>
      <c r="L67" s="30">
        <v>3.51</v>
      </c>
      <c r="M67" s="30">
        <v>2.61</v>
      </c>
      <c r="N67" s="31">
        <v>0.18</v>
      </c>
      <c r="O67" s="31">
        <v>0.91</v>
      </c>
      <c r="P67" s="167">
        <f>N67+O67</f>
        <v>1.09</v>
      </c>
      <c r="Q67" s="167">
        <v>9.09</v>
      </c>
      <c r="R67" s="163">
        <v>4.9</v>
      </c>
      <c r="S67" s="138"/>
      <c r="T67" s="163">
        <v>4.67</v>
      </c>
      <c r="U67" s="29"/>
      <c r="V67" s="152" t="s">
        <v>159</v>
      </c>
      <c r="W67" s="248"/>
    </row>
    <row r="68" spans="1:23" s="249" customFormat="1" ht="176.25" customHeight="1">
      <c r="A68" s="259"/>
      <c r="B68" s="426"/>
      <c r="C68" s="261"/>
      <c r="D68" s="261"/>
      <c r="E68" s="262"/>
      <c r="F68" s="259"/>
      <c r="G68" s="262"/>
      <c r="H68" s="261"/>
      <c r="I68" s="261"/>
      <c r="J68" s="261"/>
      <c r="K68" s="261"/>
      <c r="L68" s="261"/>
      <c r="M68" s="261"/>
      <c r="N68" s="262"/>
      <c r="O68" s="262"/>
      <c r="P68" s="263"/>
      <c r="Q68" s="263"/>
      <c r="R68" s="263"/>
      <c r="S68" s="264"/>
      <c r="T68" s="263"/>
      <c r="U68" s="89"/>
      <c r="V68" s="265" t="s">
        <v>160</v>
      </c>
      <c r="W68" s="248"/>
    </row>
    <row r="69" spans="1:23" s="249" customFormat="1" ht="110.25">
      <c r="A69" s="259"/>
      <c r="B69" s="426"/>
      <c r="C69" s="261"/>
      <c r="D69" s="261"/>
      <c r="E69" s="262"/>
      <c r="F69" s="259"/>
      <c r="G69" s="262"/>
      <c r="H69" s="261"/>
      <c r="I69" s="261"/>
      <c r="J69" s="261"/>
      <c r="K69" s="261"/>
      <c r="L69" s="261"/>
      <c r="M69" s="261"/>
      <c r="N69" s="262"/>
      <c r="O69" s="262"/>
      <c r="P69" s="263"/>
      <c r="Q69" s="263"/>
      <c r="R69" s="263"/>
      <c r="S69" s="264"/>
      <c r="T69" s="263"/>
      <c r="U69" s="89"/>
      <c r="V69" s="265" t="s">
        <v>271</v>
      </c>
      <c r="W69" s="248"/>
    </row>
    <row r="70" spans="1:23" s="5" customFormat="1" ht="409.5">
      <c r="A70" s="259"/>
      <c r="B70" s="426"/>
      <c r="C70" s="261"/>
      <c r="D70" s="261"/>
      <c r="E70" s="262"/>
      <c r="F70" s="259"/>
      <c r="G70" s="262"/>
      <c r="H70" s="261"/>
      <c r="I70" s="261"/>
      <c r="J70" s="261"/>
      <c r="K70" s="261"/>
      <c r="L70" s="261"/>
      <c r="M70" s="261"/>
      <c r="N70" s="59"/>
      <c r="O70" s="59"/>
      <c r="P70" s="263"/>
      <c r="Q70" s="263"/>
      <c r="R70" s="263"/>
      <c r="S70" s="264"/>
      <c r="T70" s="263"/>
      <c r="U70" s="89"/>
      <c r="V70" s="265" t="s">
        <v>161</v>
      </c>
      <c r="W70" s="179"/>
    </row>
    <row r="71" spans="1:23" s="373" customFormat="1" ht="110.25">
      <c r="A71" s="266"/>
      <c r="B71" s="427"/>
      <c r="C71" s="268"/>
      <c r="D71" s="268"/>
      <c r="E71" s="269"/>
      <c r="F71" s="266"/>
      <c r="G71" s="269"/>
      <c r="H71" s="268"/>
      <c r="I71" s="268"/>
      <c r="J71" s="268"/>
      <c r="K71" s="268"/>
      <c r="L71" s="268"/>
      <c r="M71" s="268"/>
      <c r="N71" s="59"/>
      <c r="O71" s="59"/>
      <c r="P71" s="270"/>
      <c r="Q71" s="270"/>
      <c r="R71" s="270"/>
      <c r="S71" s="271"/>
      <c r="T71" s="270"/>
      <c r="U71" s="274"/>
      <c r="V71" s="275" t="s">
        <v>162</v>
      </c>
      <c r="W71" s="372"/>
    </row>
    <row r="72" spans="1:23" s="373" customFormat="1" ht="15.75">
      <c r="A72" s="266"/>
      <c r="B72" s="427" t="s">
        <v>251</v>
      </c>
      <c r="C72" s="268"/>
      <c r="D72" s="268"/>
      <c r="E72" s="269"/>
      <c r="F72" s="266"/>
      <c r="G72" s="269"/>
      <c r="H72" s="268"/>
      <c r="I72" s="268"/>
      <c r="J72" s="268"/>
      <c r="K72" s="268"/>
      <c r="L72" s="268"/>
      <c r="M72" s="268"/>
      <c r="N72" s="59"/>
      <c r="O72" s="59"/>
      <c r="P72" s="270"/>
      <c r="Q72" s="270"/>
      <c r="R72" s="270"/>
      <c r="S72" s="271"/>
      <c r="T72" s="270"/>
      <c r="U72" s="274"/>
      <c r="V72" s="275"/>
      <c r="W72" s="372"/>
    </row>
    <row r="73" spans="1:23" s="5" customFormat="1" ht="182.25" customHeight="1">
      <c r="A73" s="57">
        <v>10</v>
      </c>
      <c r="B73" s="123" t="s">
        <v>97</v>
      </c>
      <c r="C73" s="55">
        <v>20</v>
      </c>
      <c r="D73" s="55" t="s">
        <v>147</v>
      </c>
      <c r="E73" s="56"/>
      <c r="F73" s="57"/>
      <c r="G73" s="56"/>
      <c r="H73" s="55"/>
      <c r="I73" s="55"/>
      <c r="J73" s="55"/>
      <c r="K73" s="55"/>
      <c r="L73" s="55"/>
      <c r="M73" s="55"/>
      <c r="N73" s="59"/>
      <c r="O73" s="59"/>
      <c r="P73" s="163"/>
      <c r="Q73" s="163"/>
      <c r="R73" s="163"/>
      <c r="S73" s="180"/>
      <c r="T73" s="163"/>
      <c r="U73" s="97"/>
      <c r="V73" s="61" t="s">
        <v>190</v>
      </c>
      <c r="W73" s="179"/>
    </row>
    <row r="74" spans="1:22" ht="95.25" customHeight="1">
      <c r="A74" s="368">
        <v>11</v>
      </c>
      <c r="B74" s="428" t="s">
        <v>99</v>
      </c>
      <c r="C74" s="370">
        <v>20</v>
      </c>
      <c r="D74" s="370">
        <v>5.49</v>
      </c>
      <c r="E74" s="311"/>
      <c r="F74" s="368" t="s">
        <v>287</v>
      </c>
      <c r="G74" s="311" t="s">
        <v>257</v>
      </c>
      <c r="H74" s="370" t="s">
        <v>147</v>
      </c>
      <c r="I74" s="370" t="s">
        <v>147</v>
      </c>
      <c r="J74" s="370" t="s">
        <v>147</v>
      </c>
      <c r="K74" s="370" t="s">
        <v>147</v>
      </c>
      <c r="L74" s="370">
        <v>1.02</v>
      </c>
      <c r="M74" s="370">
        <v>0</v>
      </c>
      <c r="N74" s="311">
        <v>0.09</v>
      </c>
      <c r="O74" s="311">
        <v>0.14</v>
      </c>
      <c r="P74" s="370">
        <v>0.23</v>
      </c>
      <c r="Q74" s="370" t="s">
        <v>255</v>
      </c>
      <c r="R74" s="370">
        <v>3.72</v>
      </c>
      <c r="S74" s="368"/>
      <c r="T74" s="370">
        <v>3.44</v>
      </c>
      <c r="U74" s="412">
        <v>0.7</v>
      </c>
      <c r="V74" s="352" t="s">
        <v>256</v>
      </c>
    </row>
    <row r="75" spans="1:26" ht="365.25" customHeight="1">
      <c r="A75" s="21">
        <v>12</v>
      </c>
      <c r="B75" s="123" t="s">
        <v>253</v>
      </c>
      <c r="C75" s="124">
        <v>10</v>
      </c>
      <c r="D75" s="124">
        <v>6.33</v>
      </c>
      <c r="E75" s="126"/>
      <c r="F75" s="21" t="s">
        <v>100</v>
      </c>
      <c r="G75" s="126" t="s">
        <v>242</v>
      </c>
      <c r="H75" s="124" t="s">
        <v>147</v>
      </c>
      <c r="I75" s="124" t="s">
        <v>147</v>
      </c>
      <c r="J75" s="124" t="s">
        <v>147</v>
      </c>
      <c r="K75" s="124" t="s">
        <v>147</v>
      </c>
      <c r="L75" s="124">
        <v>1.98</v>
      </c>
      <c r="M75" s="124"/>
      <c r="N75" s="126"/>
      <c r="O75" s="126"/>
      <c r="P75" s="177"/>
      <c r="Q75" s="177">
        <v>5.33</v>
      </c>
      <c r="R75" s="177">
        <v>4.02</v>
      </c>
      <c r="S75" s="178"/>
      <c r="T75" s="177">
        <v>3.83</v>
      </c>
      <c r="U75" s="22"/>
      <c r="V75" s="61" t="s">
        <v>82</v>
      </c>
      <c r="W75" s="18">
        <f>SUM(N54:T54)</f>
        <v>25.220000000000002</v>
      </c>
      <c r="X75" s="13">
        <f>4.88-3.9</f>
        <v>0.98</v>
      </c>
      <c r="Y75" s="13">
        <v>8.98</v>
      </c>
      <c r="Z75" s="13">
        <v>-7.43</v>
      </c>
    </row>
    <row r="76" spans="1:22" ht="15.75">
      <c r="A76" s="57"/>
      <c r="B76" s="423"/>
      <c r="C76" s="97"/>
      <c r="D76" s="57"/>
      <c r="E76" s="56"/>
      <c r="F76" s="57"/>
      <c r="G76" s="121"/>
      <c r="H76" s="55"/>
      <c r="I76" s="55"/>
      <c r="J76" s="55"/>
      <c r="K76" s="55"/>
      <c r="L76" s="55"/>
      <c r="M76" s="55"/>
      <c r="N76" s="56"/>
      <c r="O76" s="56"/>
      <c r="P76" s="163"/>
      <c r="Q76" s="163"/>
      <c r="R76" s="163"/>
      <c r="S76" s="164"/>
      <c r="T76" s="163"/>
      <c r="U76" s="402"/>
      <c r="V76" s="166"/>
    </row>
    <row r="77" spans="1:22" ht="15.75">
      <c r="A77" s="57"/>
      <c r="B77" s="123"/>
      <c r="C77" s="97"/>
      <c r="D77" s="57"/>
      <c r="E77" s="56"/>
      <c r="F77" s="57"/>
      <c r="G77" s="58"/>
      <c r="H77" s="55"/>
      <c r="I77" s="55"/>
      <c r="J77" s="55"/>
      <c r="K77" s="55"/>
      <c r="L77" s="55"/>
      <c r="M77" s="55"/>
      <c r="N77" s="56"/>
      <c r="O77" s="56"/>
      <c r="P77" s="180"/>
      <c r="Q77" s="180"/>
      <c r="R77" s="180"/>
      <c r="S77" s="180"/>
      <c r="T77" s="180"/>
      <c r="U77" s="97"/>
      <c r="V77" s="61"/>
    </row>
    <row r="79" ht="16.5" thickBot="1"/>
    <row r="80" spans="1:22" ht="17.25" thickBot="1" thickTop="1">
      <c r="A80" s="181"/>
      <c r="B80" s="182"/>
      <c r="C80" s="183"/>
      <c r="D80" s="181"/>
      <c r="E80" s="184"/>
      <c r="F80" s="181"/>
      <c r="G80" s="185"/>
      <c r="H80" s="186"/>
      <c r="I80" s="186"/>
      <c r="J80" s="186"/>
      <c r="K80" s="186"/>
      <c r="L80" s="1"/>
      <c r="M80" s="1"/>
      <c r="N80" s="184"/>
      <c r="O80" s="184"/>
      <c r="P80" s="214"/>
      <c r="Q80" s="214"/>
      <c r="R80" s="215"/>
      <c r="S80" s="215"/>
      <c r="T80" s="2"/>
      <c r="U80" s="183"/>
      <c r="V80" s="187"/>
    </row>
    <row r="81" ht="16.5" thickTop="1"/>
    <row r="128" ht="15.75">
      <c r="N128" s="16">
        <f>125.62*1.05</f>
        <v>131.901</v>
      </c>
    </row>
  </sheetData>
  <sheetProtection/>
  <mergeCells count="29">
    <mergeCell ref="B5:V5"/>
    <mergeCell ref="S34:S35"/>
    <mergeCell ref="B33:H33"/>
    <mergeCell ref="B53:V53"/>
    <mergeCell ref="E6:E12"/>
    <mergeCell ref="E14:E15"/>
    <mergeCell ref="E25:E29"/>
    <mergeCell ref="B7:B9"/>
    <mergeCell ref="B50:V50"/>
    <mergeCell ref="A1:V1"/>
    <mergeCell ref="A2:A3"/>
    <mergeCell ref="B2:B3"/>
    <mergeCell ref="C2:C3"/>
    <mergeCell ref="D2:D3"/>
    <mergeCell ref="E2:E3"/>
    <mergeCell ref="R2:R3"/>
    <mergeCell ref="M2:M3"/>
    <mergeCell ref="F2:F3"/>
    <mergeCell ref="K2:K3"/>
    <mergeCell ref="H2:H3"/>
    <mergeCell ref="G2:G3"/>
    <mergeCell ref="V2:V3"/>
    <mergeCell ref="I2:I3"/>
    <mergeCell ref="S2:S3"/>
    <mergeCell ref="N2:P2"/>
    <mergeCell ref="U2:U3"/>
    <mergeCell ref="L2:L3"/>
    <mergeCell ref="T2:T3"/>
    <mergeCell ref="J2:J3"/>
  </mergeCells>
  <printOptions horizontalCentered="1"/>
  <pageMargins left="0.25" right="0.25" top="0.5" bottom="0.5" header="0" footer="0"/>
  <pageSetup horizontalDpi="600" verticalDpi="600" orientation="landscape" paperSize="5" scale="55" r:id="rId1"/>
  <rowBreaks count="8" manualBreakCount="8">
    <brk id="11" max="22" man="1"/>
    <brk id="17" max="22" man="1"/>
    <brk id="32" max="22" man="1"/>
    <brk id="38" max="22" man="1"/>
    <brk id="55" max="22" man="1"/>
    <brk id="61" max="22" man="1"/>
    <brk id="65" max="22" man="1"/>
    <brk id="75" max="22" man="1"/>
  </rowBreaks>
</worksheet>
</file>

<file path=xl/worksheets/sheet6.xml><?xml version="1.0" encoding="utf-8"?>
<worksheet xmlns="http://schemas.openxmlformats.org/spreadsheetml/2006/main" xmlns:r="http://schemas.openxmlformats.org/officeDocument/2006/relationships">
  <dimension ref="A1:Z74"/>
  <sheetViews>
    <sheetView view="pageBreakPreview" zoomScale="55" zoomScaleNormal="55" zoomScaleSheetLayoutView="55" zoomScalePageLayoutView="0" workbookViewId="0" topLeftCell="F1">
      <pane ySplit="3" topLeftCell="A14" activePane="bottomLeft" state="frozen"/>
      <selection pane="topLeft" activeCell="A1" sqref="A1"/>
      <selection pane="bottomLeft" activeCell="V16" sqref="V16"/>
    </sheetView>
  </sheetViews>
  <sheetFormatPr defaultColWidth="9.140625" defaultRowHeight="12.75"/>
  <cols>
    <col min="1" max="1" width="6.00390625" style="12" customWidth="1"/>
    <col min="2" max="2" width="28.8515625" style="429" customWidth="1"/>
    <col min="3" max="3" width="12.57421875" style="15" customWidth="1"/>
    <col min="4" max="4" width="10.7109375" style="12" customWidth="1"/>
    <col min="5" max="5" width="12.7109375" style="16" customWidth="1"/>
    <col min="6" max="6" width="16.28125" style="12" customWidth="1"/>
    <col min="7" max="7" width="23.140625" style="17" customWidth="1"/>
    <col min="8" max="8" width="11.28125" style="18" customWidth="1"/>
    <col min="9" max="9" width="12.140625" style="18" customWidth="1"/>
    <col min="10" max="11" width="11.421875" style="18" customWidth="1"/>
    <col min="12" max="12" width="13.7109375" style="18" customWidth="1"/>
    <col min="13" max="13" width="12.7109375" style="18" customWidth="1"/>
    <col min="14" max="14" width="13.00390625" style="16" customWidth="1"/>
    <col min="15" max="15" width="14.7109375" style="16" customWidth="1"/>
    <col min="16" max="17" width="12.00390625" style="212" customWidth="1"/>
    <col min="18" max="18" width="13.421875" style="212" customWidth="1"/>
    <col min="19" max="19" width="25.421875" style="213" hidden="1" customWidth="1"/>
    <col min="20" max="20" width="14.00390625" style="213" customWidth="1"/>
    <col min="21" max="21" width="16.28125" style="15" customWidth="1"/>
    <col min="22" max="22" width="32.140625" style="20" customWidth="1"/>
    <col min="23" max="23" width="16.00390625" style="12" hidden="1" customWidth="1"/>
    <col min="24" max="16384" width="9.140625" style="13" customWidth="1"/>
  </cols>
  <sheetData>
    <row r="1" spans="1:25" s="5" customFormat="1" ht="51" customHeight="1">
      <c r="A1" s="489" t="s">
        <v>224</v>
      </c>
      <c r="B1" s="489"/>
      <c r="C1" s="489"/>
      <c r="D1" s="489"/>
      <c r="E1" s="489"/>
      <c r="F1" s="489"/>
      <c r="G1" s="489"/>
      <c r="H1" s="489"/>
      <c r="I1" s="489"/>
      <c r="J1" s="489"/>
      <c r="K1" s="489"/>
      <c r="L1" s="489"/>
      <c r="M1" s="489"/>
      <c r="N1" s="489"/>
      <c r="O1" s="489"/>
      <c r="P1" s="489"/>
      <c r="Q1" s="489"/>
      <c r="R1" s="489"/>
      <c r="S1" s="489"/>
      <c r="T1" s="489"/>
      <c r="U1" s="489"/>
      <c r="V1" s="489"/>
      <c r="Y1" s="6"/>
    </row>
    <row r="2" spans="1:23" s="8" customFormat="1" ht="78.75" customHeight="1">
      <c r="A2" s="490" t="s">
        <v>332</v>
      </c>
      <c r="B2" s="492" t="s">
        <v>386</v>
      </c>
      <c r="C2" s="492" t="s">
        <v>143</v>
      </c>
      <c r="D2" s="490" t="s">
        <v>142</v>
      </c>
      <c r="E2" s="494" t="s">
        <v>387</v>
      </c>
      <c r="F2" s="490" t="s">
        <v>120</v>
      </c>
      <c r="G2" s="500" t="s">
        <v>103</v>
      </c>
      <c r="H2" s="498" t="s">
        <v>156</v>
      </c>
      <c r="I2" s="498" t="s">
        <v>338</v>
      </c>
      <c r="J2" s="498" t="s">
        <v>395</v>
      </c>
      <c r="K2" s="498" t="s">
        <v>102</v>
      </c>
      <c r="L2" s="498" t="s">
        <v>317</v>
      </c>
      <c r="M2" s="498" t="s">
        <v>263</v>
      </c>
      <c r="N2" s="506" t="s">
        <v>273</v>
      </c>
      <c r="O2" s="507"/>
      <c r="P2" s="508"/>
      <c r="Q2" s="376" t="s">
        <v>204</v>
      </c>
      <c r="R2" s="496" t="s">
        <v>155</v>
      </c>
      <c r="S2" s="504" t="s">
        <v>365</v>
      </c>
      <c r="T2" s="504" t="s">
        <v>152</v>
      </c>
      <c r="U2" s="492" t="s">
        <v>140</v>
      </c>
      <c r="V2" s="502" t="s">
        <v>364</v>
      </c>
      <c r="W2" s="7" t="s">
        <v>389</v>
      </c>
    </row>
    <row r="3" spans="1:23" s="8" customFormat="1" ht="84.75" customHeight="1">
      <c r="A3" s="491"/>
      <c r="B3" s="493"/>
      <c r="C3" s="493"/>
      <c r="D3" s="491"/>
      <c r="E3" s="495"/>
      <c r="F3" s="491"/>
      <c r="G3" s="501"/>
      <c r="H3" s="499"/>
      <c r="I3" s="499"/>
      <c r="J3" s="499"/>
      <c r="K3" s="499"/>
      <c r="L3" s="499"/>
      <c r="M3" s="499"/>
      <c r="N3" s="126" t="s">
        <v>117</v>
      </c>
      <c r="O3" s="126" t="s">
        <v>225</v>
      </c>
      <c r="P3" s="178" t="s">
        <v>265</v>
      </c>
      <c r="Q3" s="377"/>
      <c r="R3" s="497"/>
      <c r="S3" s="505"/>
      <c r="T3" s="505"/>
      <c r="U3" s="493"/>
      <c r="V3" s="503"/>
      <c r="W3" s="9"/>
    </row>
    <row r="4" spans="1:23" s="8" customFormat="1" ht="15.75">
      <c r="A4" s="21">
        <v>1</v>
      </c>
      <c r="B4" s="22">
        <v>2</v>
      </c>
      <c r="C4" s="22">
        <v>3</v>
      </c>
      <c r="D4" s="21">
        <v>4</v>
      </c>
      <c r="E4" s="23">
        <v>5</v>
      </c>
      <c r="F4" s="24">
        <v>6</v>
      </c>
      <c r="G4" s="23">
        <v>7</v>
      </c>
      <c r="H4" s="24">
        <v>8</v>
      </c>
      <c r="I4" s="24">
        <v>9</v>
      </c>
      <c r="J4" s="24">
        <v>10</v>
      </c>
      <c r="K4" s="24">
        <v>11</v>
      </c>
      <c r="L4" s="24">
        <v>12</v>
      </c>
      <c r="M4" s="24"/>
      <c r="N4" s="23">
        <v>13</v>
      </c>
      <c r="O4" s="23">
        <v>14</v>
      </c>
      <c r="P4" s="188">
        <v>15</v>
      </c>
      <c r="Q4" s="188"/>
      <c r="R4" s="188">
        <v>16</v>
      </c>
      <c r="S4" s="188">
        <v>11</v>
      </c>
      <c r="T4" s="188">
        <v>17</v>
      </c>
      <c r="U4" s="22">
        <v>18</v>
      </c>
      <c r="V4" s="25">
        <v>19</v>
      </c>
      <c r="W4" s="9"/>
    </row>
    <row r="5" spans="1:23" s="11" customFormat="1" ht="15.75">
      <c r="A5" s="26">
        <v>1</v>
      </c>
      <c r="B5" s="475" t="s">
        <v>118</v>
      </c>
      <c r="C5" s="475"/>
      <c r="D5" s="475"/>
      <c r="E5" s="475"/>
      <c r="F5" s="475"/>
      <c r="G5" s="475"/>
      <c r="H5" s="475"/>
      <c r="I5" s="475"/>
      <c r="J5" s="475"/>
      <c r="K5" s="475"/>
      <c r="L5" s="475"/>
      <c r="M5" s="475"/>
      <c r="N5" s="475"/>
      <c r="O5" s="475"/>
      <c r="P5" s="475"/>
      <c r="Q5" s="475"/>
      <c r="R5" s="475"/>
      <c r="S5" s="475"/>
      <c r="T5" s="475"/>
      <c r="U5" s="475"/>
      <c r="V5" s="476"/>
      <c r="W5" s="10"/>
    </row>
    <row r="6" spans="1:23" ht="203.25" customHeight="1">
      <c r="A6" s="57">
        <v>1</v>
      </c>
      <c r="B6" s="123" t="s">
        <v>85</v>
      </c>
      <c r="C6" s="221">
        <v>64.73</v>
      </c>
      <c r="D6" s="124">
        <v>5.43</v>
      </c>
      <c r="E6" s="446">
        <v>8.37</v>
      </c>
      <c r="F6" s="124" t="s">
        <v>311</v>
      </c>
      <c r="G6" s="126" t="s">
        <v>88</v>
      </c>
      <c r="H6" s="124">
        <v>0</v>
      </c>
      <c r="I6" s="124">
        <v>0</v>
      </c>
      <c r="J6" s="124">
        <v>0</v>
      </c>
      <c r="K6" s="124">
        <v>1.42</v>
      </c>
      <c r="L6" s="124">
        <v>1.56</v>
      </c>
      <c r="M6" s="124">
        <v>0.75</v>
      </c>
      <c r="N6" s="126">
        <v>0</v>
      </c>
      <c r="O6" s="126">
        <v>0</v>
      </c>
      <c r="P6" s="177">
        <v>0</v>
      </c>
      <c r="Q6" s="177"/>
      <c r="R6" s="177">
        <v>3.72</v>
      </c>
      <c r="S6" s="206"/>
      <c r="T6" s="177" t="s">
        <v>376</v>
      </c>
      <c r="U6" s="432">
        <v>0.95</v>
      </c>
      <c r="V6" s="127" t="s">
        <v>377</v>
      </c>
      <c r="W6" s="129"/>
    </row>
    <row r="7" spans="1:22" ht="15.75" customHeight="1">
      <c r="A7" s="21">
        <v>2</v>
      </c>
      <c r="B7" s="488" t="s">
        <v>357</v>
      </c>
      <c r="C7" s="475"/>
      <c r="D7" s="475"/>
      <c r="E7" s="475"/>
      <c r="F7" s="475"/>
      <c r="G7" s="475"/>
      <c r="H7" s="475"/>
      <c r="I7" s="475"/>
      <c r="J7" s="475"/>
      <c r="K7" s="475"/>
      <c r="L7" s="475"/>
      <c r="M7" s="475"/>
      <c r="N7" s="475"/>
      <c r="O7" s="475"/>
      <c r="P7" s="475"/>
      <c r="Q7" s="475"/>
      <c r="R7" s="475"/>
      <c r="S7" s="475"/>
      <c r="T7" s="475"/>
      <c r="U7" s="475"/>
      <c r="V7" s="476"/>
    </row>
    <row r="8" spans="1:26" s="285" customFormat="1" ht="162" customHeight="1">
      <c r="A8" s="362" t="s">
        <v>15</v>
      </c>
      <c r="B8" s="449" t="s">
        <v>191</v>
      </c>
      <c r="C8" s="364" t="s">
        <v>76</v>
      </c>
      <c r="D8" s="362">
        <v>36.96</v>
      </c>
      <c r="E8" s="276">
        <v>36.45</v>
      </c>
      <c r="F8" s="362" t="s">
        <v>107</v>
      </c>
      <c r="G8" s="279" t="s">
        <v>78</v>
      </c>
      <c r="H8" s="364">
        <v>0.38</v>
      </c>
      <c r="I8" s="364">
        <v>11.68</v>
      </c>
      <c r="J8" s="364">
        <v>9.06</v>
      </c>
      <c r="K8" s="364">
        <v>6.29</v>
      </c>
      <c r="L8" s="364">
        <v>7.76</v>
      </c>
      <c r="M8" s="364">
        <v>1.12</v>
      </c>
      <c r="N8" s="276">
        <v>0</v>
      </c>
      <c r="O8" s="276">
        <v>0.01</v>
      </c>
      <c r="P8" s="280">
        <f>O8+N8</f>
        <v>0.01</v>
      </c>
      <c r="Q8" s="280">
        <v>36.3</v>
      </c>
      <c r="R8" s="409">
        <v>1.81</v>
      </c>
      <c r="S8" s="365" t="s">
        <v>330</v>
      </c>
      <c r="T8" s="280">
        <v>38.11</v>
      </c>
      <c r="U8" s="366">
        <v>0.89</v>
      </c>
      <c r="V8" s="367" t="s">
        <v>276</v>
      </c>
      <c r="W8" s="297"/>
      <c r="X8" s="285">
        <f>16.39-18.5</f>
        <v>-2.1099999999999994</v>
      </c>
      <c r="Y8" s="285">
        <v>7.21</v>
      </c>
      <c r="Z8" s="285">
        <v>-6.28</v>
      </c>
    </row>
    <row r="9" spans="1:23" s="285" customFormat="1" ht="409.5" customHeight="1">
      <c r="A9" s="357"/>
      <c r="B9" s="422"/>
      <c r="C9" s="359"/>
      <c r="D9" s="357"/>
      <c r="E9" s="303"/>
      <c r="F9" s="357"/>
      <c r="G9" s="304"/>
      <c r="H9" s="359"/>
      <c r="I9" s="359"/>
      <c r="J9" s="359"/>
      <c r="K9" s="359"/>
      <c r="L9" s="359"/>
      <c r="M9" s="359"/>
      <c r="N9" s="303"/>
      <c r="O9" s="303"/>
      <c r="P9" s="273"/>
      <c r="Q9" s="273"/>
      <c r="R9" s="273"/>
      <c r="S9" s="355"/>
      <c r="T9" s="273"/>
      <c r="U9" s="360"/>
      <c r="V9" s="19" t="s">
        <v>221</v>
      </c>
      <c r="W9" s="297"/>
    </row>
    <row r="10" spans="1:23" s="385" customFormat="1" ht="43.5" customHeight="1">
      <c r="A10" s="21"/>
      <c r="B10" s="448" t="s">
        <v>252</v>
      </c>
      <c r="C10" s="97"/>
      <c r="D10" s="57"/>
      <c r="E10" s="56"/>
      <c r="F10" s="57"/>
      <c r="G10" s="121"/>
      <c r="H10" s="55"/>
      <c r="I10" s="55"/>
      <c r="J10" s="55"/>
      <c r="K10" s="55"/>
      <c r="L10" s="55"/>
      <c r="M10" s="55"/>
      <c r="N10" s="56"/>
      <c r="O10" s="56"/>
      <c r="P10" s="163"/>
      <c r="Q10" s="163"/>
      <c r="R10" s="163"/>
      <c r="S10" s="164"/>
      <c r="T10" s="163"/>
      <c r="U10" s="402"/>
      <c r="V10" s="166"/>
      <c r="W10" s="384"/>
    </row>
    <row r="11" spans="1:23" s="5" customFormat="1" ht="265.5" customHeight="1">
      <c r="A11" s="21" t="s">
        <v>15</v>
      </c>
      <c r="B11" s="123" t="s">
        <v>28</v>
      </c>
      <c r="C11" s="55">
        <v>9.39</v>
      </c>
      <c r="D11" s="55">
        <v>8.83</v>
      </c>
      <c r="E11" s="126"/>
      <c r="F11" s="57" t="s">
        <v>71</v>
      </c>
      <c r="G11" s="56" t="s">
        <v>72</v>
      </c>
      <c r="H11" s="55">
        <v>0</v>
      </c>
      <c r="I11" s="55">
        <v>0</v>
      </c>
      <c r="J11" s="55">
        <v>0</v>
      </c>
      <c r="K11" s="55">
        <v>0.1</v>
      </c>
      <c r="L11" s="55">
        <v>3.18</v>
      </c>
      <c r="M11" s="55">
        <v>2.81</v>
      </c>
      <c r="N11" s="56">
        <v>0</v>
      </c>
      <c r="O11" s="56">
        <v>0</v>
      </c>
      <c r="P11" s="163">
        <f>SUM(N11:O11)</f>
        <v>0</v>
      </c>
      <c r="Q11" s="163">
        <v>6.78</v>
      </c>
      <c r="R11" s="163">
        <v>4.72</v>
      </c>
      <c r="S11" s="180"/>
      <c r="T11" s="163">
        <v>4.5</v>
      </c>
      <c r="U11" s="432">
        <v>0.65</v>
      </c>
      <c r="V11" s="61" t="s">
        <v>222</v>
      </c>
      <c r="W11" s="179"/>
    </row>
    <row r="12" spans="1:23" s="249" customFormat="1" ht="49.5" customHeight="1">
      <c r="A12" s="216">
        <v>3</v>
      </c>
      <c r="B12" s="474" t="s">
        <v>75</v>
      </c>
      <c r="C12" s="30"/>
      <c r="D12" s="30"/>
      <c r="E12" s="219"/>
      <c r="F12" s="27"/>
      <c r="G12" s="31"/>
      <c r="H12" s="30"/>
      <c r="I12" s="30"/>
      <c r="J12" s="30"/>
      <c r="K12" s="30"/>
      <c r="L12" s="30"/>
      <c r="M12" s="30"/>
      <c r="N12" s="31"/>
      <c r="O12" s="31"/>
      <c r="P12" s="167"/>
      <c r="Q12" s="167"/>
      <c r="R12" s="163"/>
      <c r="S12" s="138"/>
      <c r="T12" s="163"/>
      <c r="U12" s="237"/>
      <c r="V12" s="110"/>
      <c r="W12" s="248"/>
    </row>
    <row r="13" spans="1:23" s="249" customFormat="1" ht="169.5" customHeight="1">
      <c r="A13" s="27" t="s">
        <v>15</v>
      </c>
      <c r="B13" s="223" t="s">
        <v>29</v>
      </c>
      <c r="C13" s="30">
        <v>7.68</v>
      </c>
      <c r="D13" s="30">
        <v>8.69</v>
      </c>
      <c r="E13" s="31"/>
      <c r="F13" s="27" t="s">
        <v>112</v>
      </c>
      <c r="G13" s="31" t="s">
        <v>77</v>
      </c>
      <c r="H13" s="30">
        <v>0</v>
      </c>
      <c r="I13" s="30">
        <v>0</v>
      </c>
      <c r="J13" s="30">
        <v>0</v>
      </c>
      <c r="K13" s="30">
        <v>1.59</v>
      </c>
      <c r="L13" s="30">
        <v>3.51</v>
      </c>
      <c r="M13" s="30">
        <v>2.61</v>
      </c>
      <c r="N13" s="31">
        <v>0.18</v>
      </c>
      <c r="O13" s="31">
        <v>0.91</v>
      </c>
      <c r="P13" s="167">
        <f>N13+O13</f>
        <v>1.09</v>
      </c>
      <c r="Q13" s="167">
        <v>9.09</v>
      </c>
      <c r="R13" s="163">
        <v>4.9</v>
      </c>
      <c r="S13" s="138"/>
      <c r="T13" s="163">
        <v>4.67</v>
      </c>
      <c r="U13" s="29"/>
      <c r="V13" s="152" t="s">
        <v>219</v>
      </c>
      <c r="W13" s="248"/>
    </row>
    <row r="14" spans="1:23" s="249" customFormat="1" ht="141.75">
      <c r="A14" s="259"/>
      <c r="B14" s="426"/>
      <c r="C14" s="261"/>
      <c r="D14" s="261"/>
      <c r="E14" s="262"/>
      <c r="F14" s="259"/>
      <c r="G14" s="262"/>
      <c r="H14" s="261"/>
      <c r="I14" s="261"/>
      <c r="J14" s="261"/>
      <c r="K14" s="261"/>
      <c r="L14" s="261"/>
      <c r="M14" s="261"/>
      <c r="N14" s="262"/>
      <c r="O14" s="262"/>
      <c r="P14" s="263"/>
      <c r="Q14" s="263"/>
      <c r="R14" s="263"/>
      <c r="S14" s="264"/>
      <c r="T14" s="263"/>
      <c r="U14" s="89"/>
      <c r="V14" s="265" t="s">
        <v>270</v>
      </c>
      <c r="W14" s="248"/>
    </row>
    <row r="15" spans="1:23" s="249" customFormat="1" ht="110.25">
      <c r="A15" s="259"/>
      <c r="B15" s="426"/>
      <c r="C15" s="261"/>
      <c r="D15" s="261"/>
      <c r="E15" s="262"/>
      <c r="F15" s="259"/>
      <c r="G15" s="262"/>
      <c r="H15" s="261"/>
      <c r="I15" s="261"/>
      <c r="J15" s="261"/>
      <c r="K15" s="261"/>
      <c r="L15" s="261"/>
      <c r="M15" s="261"/>
      <c r="N15" s="262"/>
      <c r="O15" s="262"/>
      <c r="P15" s="263"/>
      <c r="Q15" s="263"/>
      <c r="R15" s="263"/>
      <c r="S15" s="264"/>
      <c r="T15" s="263"/>
      <c r="U15" s="89"/>
      <c r="V15" s="265" t="s">
        <v>271</v>
      </c>
      <c r="W15" s="248"/>
    </row>
    <row r="16" spans="1:23" s="5" customFormat="1" ht="189">
      <c r="A16" s="259"/>
      <c r="B16" s="426"/>
      <c r="C16" s="261"/>
      <c r="D16" s="261"/>
      <c r="E16" s="262"/>
      <c r="F16" s="259"/>
      <c r="G16" s="262"/>
      <c r="H16" s="261"/>
      <c r="I16" s="261"/>
      <c r="J16" s="261"/>
      <c r="K16" s="261"/>
      <c r="L16" s="261"/>
      <c r="M16" s="261"/>
      <c r="N16" s="59"/>
      <c r="O16" s="59"/>
      <c r="P16" s="263"/>
      <c r="Q16" s="263"/>
      <c r="R16" s="263"/>
      <c r="S16" s="264"/>
      <c r="T16" s="263"/>
      <c r="U16" s="89"/>
      <c r="V16" s="265" t="s">
        <v>81</v>
      </c>
      <c r="W16" s="179"/>
    </row>
    <row r="17" spans="1:23" s="5" customFormat="1" ht="15.75">
      <c r="A17" s="259"/>
      <c r="B17" s="426"/>
      <c r="C17" s="261"/>
      <c r="D17" s="261"/>
      <c r="E17" s="262"/>
      <c r="F17" s="259"/>
      <c r="G17" s="262"/>
      <c r="H17" s="261"/>
      <c r="I17" s="261"/>
      <c r="J17" s="261"/>
      <c r="K17" s="261"/>
      <c r="L17" s="261"/>
      <c r="M17" s="261"/>
      <c r="N17" s="59"/>
      <c r="O17" s="59"/>
      <c r="P17" s="263"/>
      <c r="Q17" s="263"/>
      <c r="R17" s="263"/>
      <c r="S17" s="264"/>
      <c r="T17" s="263"/>
      <c r="U17" s="89"/>
      <c r="V17" s="265"/>
      <c r="W17" s="179"/>
    </row>
    <row r="18" spans="1:23" s="373" customFormat="1" ht="32.25" customHeight="1">
      <c r="A18" s="266"/>
      <c r="B18" s="447" t="s">
        <v>251</v>
      </c>
      <c r="C18" s="268"/>
      <c r="D18" s="268"/>
      <c r="E18" s="269"/>
      <c r="F18" s="266"/>
      <c r="G18" s="269"/>
      <c r="H18" s="268"/>
      <c r="I18" s="268"/>
      <c r="J18" s="268"/>
      <c r="K18" s="268"/>
      <c r="L18" s="268"/>
      <c r="M18" s="268"/>
      <c r="N18" s="59"/>
      <c r="O18" s="59"/>
      <c r="P18" s="270"/>
      <c r="Q18" s="270"/>
      <c r="R18" s="270"/>
      <c r="S18" s="271"/>
      <c r="T18" s="270"/>
      <c r="U18" s="274"/>
      <c r="V18" s="275" t="s">
        <v>210</v>
      </c>
      <c r="W18" s="372"/>
    </row>
    <row r="19" spans="1:23" s="5" customFormat="1" ht="182.25" customHeight="1">
      <c r="A19" s="57" t="s">
        <v>15</v>
      </c>
      <c r="B19" s="123" t="s">
        <v>97</v>
      </c>
      <c r="C19" s="55">
        <v>20</v>
      </c>
      <c r="D19" s="55" t="s">
        <v>147</v>
      </c>
      <c r="E19" s="56"/>
      <c r="F19" s="57"/>
      <c r="G19" s="56"/>
      <c r="H19" s="55"/>
      <c r="I19" s="55"/>
      <c r="J19" s="55"/>
      <c r="K19" s="55"/>
      <c r="L19" s="55"/>
      <c r="M19" s="55"/>
      <c r="N19" s="59"/>
      <c r="O19" s="59"/>
      <c r="P19" s="163"/>
      <c r="Q19" s="163"/>
      <c r="R19" s="163"/>
      <c r="S19" s="180"/>
      <c r="T19" s="163"/>
      <c r="U19" s="97"/>
      <c r="V19" s="61" t="s">
        <v>190</v>
      </c>
      <c r="W19" s="179"/>
    </row>
    <row r="20" spans="1:22" ht="110.25">
      <c r="A20" s="362" t="s">
        <v>16</v>
      </c>
      <c r="B20" s="470" t="s">
        <v>99</v>
      </c>
      <c r="C20" s="364">
        <v>20</v>
      </c>
      <c r="D20" s="364">
        <v>5.49</v>
      </c>
      <c r="E20" s="276"/>
      <c r="F20" s="362" t="s">
        <v>287</v>
      </c>
      <c r="G20" s="276" t="s">
        <v>257</v>
      </c>
      <c r="H20" s="364" t="s">
        <v>147</v>
      </c>
      <c r="I20" s="364" t="s">
        <v>147</v>
      </c>
      <c r="J20" s="364" t="s">
        <v>147</v>
      </c>
      <c r="K20" s="364" t="s">
        <v>147</v>
      </c>
      <c r="L20" s="364">
        <v>1.02</v>
      </c>
      <c r="M20" s="364">
        <v>0</v>
      </c>
      <c r="N20" s="276">
        <v>0.09</v>
      </c>
      <c r="O20" s="276">
        <v>0.14</v>
      </c>
      <c r="P20" s="364">
        <v>0.23</v>
      </c>
      <c r="Q20" s="364" t="s">
        <v>255</v>
      </c>
      <c r="R20" s="364">
        <v>3.72</v>
      </c>
      <c r="S20" s="362"/>
      <c r="T20" s="364">
        <v>3.44</v>
      </c>
      <c r="U20" s="471">
        <v>0.7</v>
      </c>
      <c r="V20" s="472" t="s">
        <v>256</v>
      </c>
    </row>
    <row r="21" spans="1:26" s="473" customFormat="1" ht="350.25" customHeight="1">
      <c r="A21" s="21" t="s">
        <v>17</v>
      </c>
      <c r="B21" s="123" t="s">
        <v>253</v>
      </c>
      <c r="C21" s="124">
        <v>10</v>
      </c>
      <c r="D21" s="124">
        <v>6.33</v>
      </c>
      <c r="E21" s="126"/>
      <c r="F21" s="21" t="s">
        <v>100</v>
      </c>
      <c r="G21" s="126" t="s">
        <v>242</v>
      </c>
      <c r="H21" s="124" t="s">
        <v>147</v>
      </c>
      <c r="I21" s="124" t="s">
        <v>147</v>
      </c>
      <c r="J21" s="124" t="s">
        <v>147</v>
      </c>
      <c r="K21" s="124" t="s">
        <v>147</v>
      </c>
      <c r="L21" s="124">
        <v>1.98</v>
      </c>
      <c r="M21" s="124"/>
      <c r="N21" s="126"/>
      <c r="O21" s="126"/>
      <c r="P21" s="177"/>
      <c r="Q21" s="177">
        <v>5.33</v>
      </c>
      <c r="R21" s="177">
        <v>4.02</v>
      </c>
      <c r="S21" s="178"/>
      <c r="T21" s="177">
        <v>3.83</v>
      </c>
      <c r="U21" s="22"/>
      <c r="V21" s="61" t="s">
        <v>82</v>
      </c>
      <c r="W21" s="55" t="e">
        <f>SUM(#REF!)</f>
        <v>#REF!</v>
      </c>
      <c r="X21" s="473">
        <f>4.88-3.9</f>
        <v>0.98</v>
      </c>
      <c r="Y21" s="473">
        <v>8.98</v>
      </c>
      <c r="Z21" s="473">
        <v>-7.43</v>
      </c>
    </row>
    <row r="22" spans="1:23" s="8" customFormat="1" ht="15.75">
      <c r="A22" s="450"/>
      <c r="B22" s="232"/>
      <c r="C22" s="451"/>
      <c r="D22" s="450"/>
      <c r="E22" s="452"/>
      <c r="F22" s="450"/>
      <c r="G22" s="453"/>
      <c r="H22" s="48"/>
      <c r="I22" s="48"/>
      <c r="J22" s="48"/>
      <c r="K22" s="48"/>
      <c r="L22" s="48"/>
      <c r="M22" s="48"/>
      <c r="N22" s="452"/>
      <c r="O22" s="452"/>
      <c r="P22" s="454"/>
      <c r="Q22" s="454"/>
      <c r="R22" s="454"/>
      <c r="S22" s="455"/>
      <c r="T22" s="454"/>
      <c r="U22" s="456"/>
      <c r="V22" s="457"/>
      <c r="W22" s="450"/>
    </row>
    <row r="23" spans="1:23" s="8" customFormat="1" ht="15.75">
      <c r="A23" s="450"/>
      <c r="B23" s="458"/>
      <c r="C23" s="451"/>
      <c r="D23" s="450"/>
      <c r="E23" s="452"/>
      <c r="F23" s="450"/>
      <c r="G23" s="459"/>
      <c r="H23" s="48"/>
      <c r="I23" s="48"/>
      <c r="J23" s="48"/>
      <c r="K23" s="48"/>
      <c r="L23" s="48"/>
      <c r="M23" s="48"/>
      <c r="N23" s="452"/>
      <c r="O23" s="452"/>
      <c r="P23" s="212"/>
      <c r="Q23" s="212"/>
      <c r="R23" s="212"/>
      <c r="S23" s="212"/>
      <c r="T23" s="212"/>
      <c r="U23" s="451"/>
      <c r="V23" s="460"/>
      <c r="W23" s="450"/>
    </row>
    <row r="24" spans="1:23" s="8" customFormat="1" ht="15.75">
      <c r="A24" s="450"/>
      <c r="B24" s="458"/>
      <c r="C24" s="451"/>
      <c r="D24" s="450"/>
      <c r="E24" s="452"/>
      <c r="F24" s="450"/>
      <c r="G24" s="459"/>
      <c r="H24" s="48"/>
      <c r="I24" s="48"/>
      <c r="J24" s="48"/>
      <c r="K24" s="48"/>
      <c r="L24" s="48"/>
      <c r="M24" s="48"/>
      <c r="N24" s="452"/>
      <c r="O24" s="452"/>
      <c r="P24" s="212"/>
      <c r="Q24" s="212"/>
      <c r="R24" s="212"/>
      <c r="S24" s="212"/>
      <c r="T24" s="212"/>
      <c r="U24" s="451"/>
      <c r="V24" s="460"/>
      <c r="W24" s="450"/>
    </row>
    <row r="25" spans="1:23" s="8" customFormat="1" ht="15.75">
      <c r="A25" s="450"/>
      <c r="B25" s="458"/>
      <c r="C25" s="451"/>
      <c r="D25" s="450"/>
      <c r="E25" s="452"/>
      <c r="F25" s="450"/>
      <c r="G25" s="459"/>
      <c r="H25" s="48"/>
      <c r="I25" s="48"/>
      <c r="J25" s="48"/>
      <c r="K25" s="48"/>
      <c r="L25" s="48"/>
      <c r="M25" s="48"/>
      <c r="N25" s="452"/>
      <c r="O25" s="452"/>
      <c r="P25" s="212"/>
      <c r="Q25" s="212"/>
      <c r="R25" s="212"/>
      <c r="S25" s="212"/>
      <c r="T25" s="212"/>
      <c r="U25" s="451"/>
      <c r="V25" s="460"/>
      <c r="W25" s="450"/>
    </row>
    <row r="26" spans="1:23" s="8" customFormat="1" ht="15.75">
      <c r="A26" s="461"/>
      <c r="B26" s="458"/>
      <c r="C26" s="462"/>
      <c r="D26" s="461"/>
      <c r="E26" s="463"/>
      <c r="F26" s="461"/>
      <c r="G26" s="464"/>
      <c r="H26" s="129"/>
      <c r="I26" s="129"/>
      <c r="J26" s="129"/>
      <c r="K26" s="129"/>
      <c r="L26" s="465"/>
      <c r="M26" s="465"/>
      <c r="N26" s="463"/>
      <c r="O26" s="463"/>
      <c r="P26" s="466"/>
      <c r="Q26" s="466"/>
      <c r="R26" s="467"/>
      <c r="S26" s="467"/>
      <c r="T26" s="468"/>
      <c r="U26" s="462"/>
      <c r="V26" s="469"/>
      <c r="W26" s="450"/>
    </row>
    <row r="74" ht="15.75">
      <c r="N74" s="16">
        <f>125.62*1.05</f>
        <v>131.901</v>
      </c>
    </row>
  </sheetData>
  <sheetProtection/>
  <mergeCells count="22">
    <mergeCell ref="J2:J3"/>
    <mergeCell ref="N2:P2"/>
    <mergeCell ref="T2:T3"/>
    <mergeCell ref="M2:M3"/>
    <mergeCell ref="A1:V1"/>
    <mergeCell ref="A2:A3"/>
    <mergeCell ref="B2:B3"/>
    <mergeCell ref="C2:C3"/>
    <mergeCell ref="D2:D3"/>
    <mergeCell ref="E2:E3"/>
    <mergeCell ref="U2:U3"/>
    <mergeCell ref="L2:L3"/>
    <mergeCell ref="I2:I3"/>
    <mergeCell ref="S2:S3"/>
    <mergeCell ref="B5:V5"/>
    <mergeCell ref="B7:V7"/>
    <mergeCell ref="F2:F3"/>
    <mergeCell ref="K2:K3"/>
    <mergeCell ref="H2:H3"/>
    <mergeCell ref="G2:G3"/>
    <mergeCell ref="R2:R3"/>
    <mergeCell ref="V2:V3"/>
  </mergeCells>
  <printOptions horizontalCentered="1"/>
  <pageMargins left="0.25" right="0.25" top="0.5" bottom="0.5" header="0" footer="0"/>
  <pageSetup horizontalDpi="600" verticalDpi="600" orientation="landscape" paperSize="5" scale="45" r:id="rId1"/>
  <rowBreaks count="3" manualBreakCount="3">
    <brk id="9" max="22" man="1"/>
    <brk id="16" max="22" man="1"/>
    <brk id="21" max="22" man="1"/>
  </rowBreaks>
</worksheet>
</file>

<file path=xl/worksheets/sheet7.xml><?xml version="1.0" encoding="utf-8"?>
<worksheet xmlns="http://schemas.openxmlformats.org/spreadsheetml/2006/main" xmlns:r="http://schemas.openxmlformats.org/officeDocument/2006/relationships">
  <dimension ref="A1:Z126"/>
  <sheetViews>
    <sheetView view="pageBreakPreview" zoomScale="55" zoomScaleNormal="55" zoomScaleSheetLayoutView="55" zoomScalePageLayoutView="0" workbookViewId="0" topLeftCell="G1">
      <pane ySplit="3" topLeftCell="A69" activePane="bottomLeft" state="frozen"/>
      <selection pane="topLeft" activeCell="A1" sqref="A1"/>
      <selection pane="bottomLeft" activeCell="U73" sqref="U73"/>
    </sheetView>
  </sheetViews>
  <sheetFormatPr defaultColWidth="9.140625" defaultRowHeight="12.75"/>
  <cols>
    <col min="1" max="1" width="6.00390625" style="12" customWidth="1"/>
    <col min="2" max="2" width="28.8515625" style="429" customWidth="1"/>
    <col min="3" max="3" width="12.57421875" style="15" customWidth="1"/>
    <col min="4" max="4" width="10.7109375" style="12" customWidth="1"/>
    <col min="5" max="5" width="12.7109375" style="16" customWidth="1"/>
    <col min="6" max="6" width="16.28125" style="12" customWidth="1"/>
    <col min="7" max="7" width="23.140625" style="17" customWidth="1"/>
    <col min="8" max="8" width="11.28125" style="18" customWidth="1"/>
    <col min="9" max="9" width="12.140625" style="18" customWidth="1"/>
    <col min="10" max="11" width="11.421875" style="18" customWidth="1"/>
    <col min="12" max="12" width="13.7109375" style="18" customWidth="1"/>
    <col min="13" max="13" width="12.7109375" style="18" customWidth="1"/>
    <col min="14" max="14" width="13.00390625" style="16" customWidth="1"/>
    <col min="15" max="15" width="14.7109375" style="16" customWidth="1"/>
    <col min="16" max="17" width="12.00390625" style="212" customWidth="1"/>
    <col min="18" max="18" width="13.421875" style="212" customWidth="1"/>
    <col min="19" max="19" width="25.421875" style="213" hidden="1" customWidth="1"/>
    <col min="20" max="20" width="14.00390625" style="213" customWidth="1"/>
    <col min="21" max="21" width="16.28125" style="15" customWidth="1"/>
    <col min="22" max="22" width="32.140625" style="20" customWidth="1"/>
    <col min="23" max="23" width="16.00390625" style="12" hidden="1" customWidth="1"/>
    <col min="24" max="16384" width="9.140625" style="13" customWidth="1"/>
  </cols>
  <sheetData>
    <row r="1" spans="1:25" s="5" customFormat="1" ht="51" customHeight="1">
      <c r="A1" s="489" t="s">
        <v>224</v>
      </c>
      <c r="B1" s="489"/>
      <c r="C1" s="489"/>
      <c r="D1" s="489"/>
      <c r="E1" s="489"/>
      <c r="F1" s="489"/>
      <c r="G1" s="489"/>
      <c r="H1" s="489"/>
      <c r="I1" s="489"/>
      <c r="J1" s="489"/>
      <c r="K1" s="489"/>
      <c r="L1" s="489"/>
      <c r="M1" s="489"/>
      <c r="N1" s="489"/>
      <c r="O1" s="489"/>
      <c r="P1" s="489"/>
      <c r="Q1" s="489"/>
      <c r="R1" s="489"/>
      <c r="S1" s="489"/>
      <c r="T1" s="489"/>
      <c r="U1" s="489"/>
      <c r="V1" s="489"/>
      <c r="Y1" s="6"/>
    </row>
    <row r="2" spans="1:23" s="8" customFormat="1" ht="78.75" customHeight="1">
      <c r="A2" s="490" t="s">
        <v>332</v>
      </c>
      <c r="B2" s="492" t="s">
        <v>386</v>
      </c>
      <c r="C2" s="492" t="s">
        <v>143</v>
      </c>
      <c r="D2" s="490" t="s">
        <v>142</v>
      </c>
      <c r="E2" s="494" t="s">
        <v>387</v>
      </c>
      <c r="F2" s="490" t="s">
        <v>120</v>
      </c>
      <c r="G2" s="500" t="s">
        <v>103</v>
      </c>
      <c r="H2" s="498" t="s">
        <v>156</v>
      </c>
      <c r="I2" s="498" t="s">
        <v>338</v>
      </c>
      <c r="J2" s="498" t="s">
        <v>395</v>
      </c>
      <c r="K2" s="498" t="s">
        <v>102</v>
      </c>
      <c r="L2" s="498" t="s">
        <v>317</v>
      </c>
      <c r="M2" s="498" t="s">
        <v>263</v>
      </c>
      <c r="N2" s="506" t="s">
        <v>273</v>
      </c>
      <c r="O2" s="507"/>
      <c r="P2" s="508"/>
      <c r="Q2" s="376" t="s">
        <v>204</v>
      </c>
      <c r="R2" s="496" t="s">
        <v>155</v>
      </c>
      <c r="S2" s="504" t="s">
        <v>365</v>
      </c>
      <c r="T2" s="504" t="s">
        <v>152</v>
      </c>
      <c r="U2" s="492" t="s">
        <v>140</v>
      </c>
      <c r="V2" s="502" t="s">
        <v>364</v>
      </c>
      <c r="W2" s="7" t="s">
        <v>389</v>
      </c>
    </row>
    <row r="3" spans="1:23" s="8" customFormat="1" ht="84.75" customHeight="1">
      <c r="A3" s="491"/>
      <c r="B3" s="493"/>
      <c r="C3" s="493"/>
      <c r="D3" s="491"/>
      <c r="E3" s="495"/>
      <c r="F3" s="491"/>
      <c r="G3" s="501"/>
      <c r="H3" s="499"/>
      <c r="I3" s="499"/>
      <c r="J3" s="499"/>
      <c r="K3" s="499"/>
      <c r="L3" s="499"/>
      <c r="M3" s="499"/>
      <c r="N3" s="126" t="s">
        <v>117</v>
      </c>
      <c r="O3" s="126" t="s">
        <v>225</v>
      </c>
      <c r="P3" s="178" t="s">
        <v>265</v>
      </c>
      <c r="Q3" s="377"/>
      <c r="R3" s="497"/>
      <c r="S3" s="505"/>
      <c r="T3" s="505"/>
      <c r="U3" s="493"/>
      <c r="V3" s="503"/>
      <c r="W3" s="9"/>
    </row>
    <row r="4" spans="1:23" s="8" customFormat="1" ht="15.75">
      <c r="A4" s="21">
        <v>1</v>
      </c>
      <c r="B4" s="22">
        <v>2</v>
      </c>
      <c r="C4" s="22">
        <v>3</v>
      </c>
      <c r="D4" s="21">
        <v>4</v>
      </c>
      <c r="E4" s="23">
        <v>5</v>
      </c>
      <c r="F4" s="24">
        <v>6</v>
      </c>
      <c r="G4" s="23">
        <v>7</v>
      </c>
      <c r="H4" s="24">
        <v>8</v>
      </c>
      <c r="I4" s="24">
        <v>9</v>
      </c>
      <c r="J4" s="24">
        <v>10</v>
      </c>
      <c r="K4" s="24">
        <v>11</v>
      </c>
      <c r="L4" s="24">
        <v>12</v>
      </c>
      <c r="M4" s="24"/>
      <c r="N4" s="23">
        <v>13</v>
      </c>
      <c r="O4" s="23">
        <v>14</v>
      </c>
      <c r="P4" s="188">
        <v>15</v>
      </c>
      <c r="Q4" s="188"/>
      <c r="R4" s="188">
        <v>16</v>
      </c>
      <c r="S4" s="188">
        <v>11</v>
      </c>
      <c r="T4" s="188">
        <v>17</v>
      </c>
      <c r="U4" s="22">
        <v>18</v>
      </c>
      <c r="V4" s="25">
        <v>19</v>
      </c>
      <c r="W4" s="9"/>
    </row>
    <row r="5" spans="1:23" s="11" customFormat="1" ht="15.75">
      <c r="A5" s="26">
        <v>1</v>
      </c>
      <c r="B5" s="475" t="s">
        <v>118</v>
      </c>
      <c r="C5" s="475"/>
      <c r="D5" s="475"/>
      <c r="E5" s="475"/>
      <c r="F5" s="475"/>
      <c r="G5" s="475"/>
      <c r="H5" s="475"/>
      <c r="I5" s="475"/>
      <c r="J5" s="475"/>
      <c r="K5" s="475"/>
      <c r="L5" s="475"/>
      <c r="M5" s="475"/>
      <c r="N5" s="475"/>
      <c r="O5" s="475"/>
      <c r="P5" s="475"/>
      <c r="Q5" s="475"/>
      <c r="R5" s="475"/>
      <c r="S5" s="475"/>
      <c r="T5" s="475"/>
      <c r="U5" s="475"/>
      <c r="V5" s="476"/>
      <c r="W5" s="10"/>
    </row>
    <row r="6" spans="1:23" ht="228.75" customHeight="1">
      <c r="A6" s="57">
        <v>1</v>
      </c>
      <c r="B6" s="123" t="s">
        <v>83</v>
      </c>
      <c r="C6" s="498" t="s">
        <v>84</v>
      </c>
      <c r="D6" s="124">
        <v>2.92</v>
      </c>
      <c r="E6" s="513">
        <v>8.37</v>
      </c>
      <c r="F6" s="124" t="s">
        <v>309</v>
      </c>
      <c r="G6" s="126" t="s">
        <v>87</v>
      </c>
      <c r="H6" s="124">
        <v>0</v>
      </c>
      <c r="I6" s="124">
        <v>0</v>
      </c>
      <c r="J6" s="124">
        <v>0</v>
      </c>
      <c r="K6" s="124">
        <v>0.69</v>
      </c>
      <c r="L6" s="124">
        <v>1.57</v>
      </c>
      <c r="M6" s="124">
        <v>0.16</v>
      </c>
      <c r="N6" s="126">
        <v>0</v>
      </c>
      <c r="O6" s="126">
        <v>0</v>
      </c>
      <c r="P6" s="177">
        <v>0</v>
      </c>
      <c r="Q6" s="177"/>
      <c r="R6" s="177">
        <v>2.42</v>
      </c>
      <c r="S6" s="206"/>
      <c r="T6" s="177">
        <v>2.42</v>
      </c>
      <c r="U6" s="432">
        <v>1</v>
      </c>
      <c r="V6" s="127" t="s">
        <v>375</v>
      </c>
      <c r="W6" s="128"/>
    </row>
    <row r="7" spans="1:23" ht="125.25" customHeight="1">
      <c r="A7" s="57">
        <v>2</v>
      </c>
      <c r="B7" s="123" t="s">
        <v>85</v>
      </c>
      <c r="C7" s="512"/>
      <c r="D7" s="124">
        <v>5.43</v>
      </c>
      <c r="E7" s="514"/>
      <c r="F7" s="124" t="s">
        <v>311</v>
      </c>
      <c r="G7" s="126" t="s">
        <v>88</v>
      </c>
      <c r="H7" s="124">
        <v>0</v>
      </c>
      <c r="I7" s="124">
        <v>0</v>
      </c>
      <c r="J7" s="124">
        <v>0</v>
      </c>
      <c r="K7" s="124">
        <v>1.42</v>
      </c>
      <c r="L7" s="124">
        <v>1.56</v>
      </c>
      <c r="M7" s="124">
        <v>0.75</v>
      </c>
      <c r="N7" s="126">
        <v>0</v>
      </c>
      <c r="O7" s="126">
        <v>0</v>
      </c>
      <c r="P7" s="177">
        <v>0</v>
      </c>
      <c r="Q7" s="177"/>
      <c r="R7" s="177">
        <v>3.72</v>
      </c>
      <c r="S7" s="206"/>
      <c r="T7" s="177" t="s">
        <v>376</v>
      </c>
      <c r="U7" s="432">
        <v>0.95</v>
      </c>
      <c r="V7" s="127" t="s">
        <v>377</v>
      </c>
      <c r="W7" s="129"/>
    </row>
    <row r="8" spans="1:23" ht="104.25" customHeight="1">
      <c r="A8" s="57">
        <v>3</v>
      </c>
      <c r="B8" s="123"/>
      <c r="C8" s="512"/>
      <c r="D8" s="124">
        <v>5.37</v>
      </c>
      <c r="E8" s="515"/>
      <c r="F8" s="124" t="s">
        <v>86</v>
      </c>
      <c r="G8" s="126" t="s">
        <v>89</v>
      </c>
      <c r="H8" s="124">
        <v>0</v>
      </c>
      <c r="I8" s="124">
        <v>0</v>
      </c>
      <c r="J8" s="124">
        <v>0</v>
      </c>
      <c r="K8" s="124">
        <v>0</v>
      </c>
      <c r="L8" s="124">
        <v>1.51</v>
      </c>
      <c r="M8" s="124">
        <v>3.8</v>
      </c>
      <c r="N8" s="126">
        <v>0.59</v>
      </c>
      <c r="O8" s="126">
        <v>0</v>
      </c>
      <c r="P8" s="177">
        <v>0</v>
      </c>
      <c r="Q8" s="177"/>
      <c r="R8" s="177">
        <v>5.9</v>
      </c>
      <c r="S8" s="206"/>
      <c r="T8" s="177">
        <v>6.17</v>
      </c>
      <c r="U8" s="432">
        <v>1</v>
      </c>
      <c r="V8" s="127" t="s">
        <v>375</v>
      </c>
      <c r="W8" s="129"/>
    </row>
    <row r="9" spans="1:23" ht="57" customHeight="1">
      <c r="A9" s="57"/>
      <c r="B9" s="123" t="s">
        <v>335</v>
      </c>
      <c r="C9" s="438"/>
      <c r="D9" s="124">
        <v>13.72</v>
      </c>
      <c r="E9" s="125">
        <v>8.37</v>
      </c>
      <c r="F9" s="124"/>
      <c r="G9" s="126"/>
      <c r="H9" s="124"/>
      <c r="I9" s="124">
        <v>0</v>
      </c>
      <c r="J9" s="124">
        <v>0</v>
      </c>
      <c r="K9" s="124">
        <v>0</v>
      </c>
      <c r="L9" s="124">
        <v>2.11</v>
      </c>
      <c r="M9" s="124">
        <v>4.63</v>
      </c>
      <c r="N9" s="126">
        <v>4.71</v>
      </c>
      <c r="O9" s="126">
        <v>0.59</v>
      </c>
      <c r="P9" s="177">
        <v>0</v>
      </c>
      <c r="Q9" s="177">
        <v>0</v>
      </c>
      <c r="R9" s="177">
        <v>12.04</v>
      </c>
      <c r="S9" s="206"/>
      <c r="T9" s="177" t="s">
        <v>378</v>
      </c>
      <c r="U9" s="124"/>
      <c r="V9" s="127"/>
      <c r="W9" s="129"/>
    </row>
    <row r="10" spans="1:23" ht="22.5" customHeight="1">
      <c r="A10" s="12">
        <v>2</v>
      </c>
      <c r="B10" s="479" t="s">
        <v>390</v>
      </c>
      <c r="C10" s="479"/>
      <c r="D10" s="479"/>
      <c r="E10" s="479"/>
      <c r="F10" s="479"/>
      <c r="G10" s="479"/>
      <c r="H10" s="479"/>
      <c r="I10" s="131"/>
      <c r="J10" s="131"/>
      <c r="K10" s="131"/>
      <c r="L10" s="131"/>
      <c r="M10" s="131"/>
      <c r="N10" s="207"/>
      <c r="O10" s="208"/>
      <c r="P10" s="209"/>
      <c r="Q10" s="209"/>
      <c r="R10" s="439">
        <f>SUM(R6:R9)</f>
        <v>24.08</v>
      </c>
      <c r="S10" s="209"/>
      <c r="T10" s="209"/>
      <c r="U10" s="130"/>
      <c r="V10" s="132"/>
      <c r="W10" s="18"/>
    </row>
    <row r="11" spans="1:23" s="285" customFormat="1" ht="157.5">
      <c r="A11" s="239" t="s">
        <v>15</v>
      </c>
      <c r="B11" s="416" t="s">
        <v>181</v>
      </c>
      <c r="C11" s="239">
        <v>32.29</v>
      </c>
      <c r="D11" s="239">
        <v>32.29</v>
      </c>
      <c r="E11" s="276" t="s">
        <v>384</v>
      </c>
      <c r="F11" s="239" t="s">
        <v>126</v>
      </c>
      <c r="G11" s="277" t="s">
        <v>214</v>
      </c>
      <c r="H11" s="278">
        <v>8.39</v>
      </c>
      <c r="I11" s="278">
        <v>20.68</v>
      </c>
      <c r="J11" s="278">
        <v>11.71</v>
      </c>
      <c r="K11" s="278">
        <v>3.32</v>
      </c>
      <c r="L11" s="278">
        <v>0</v>
      </c>
      <c r="M11" s="278">
        <v>0.76</v>
      </c>
      <c r="N11" s="279">
        <v>0</v>
      </c>
      <c r="O11" s="276">
        <v>0</v>
      </c>
      <c r="P11" s="280">
        <f>O11+N11</f>
        <v>0</v>
      </c>
      <c r="Q11" s="272"/>
      <c r="R11" s="263">
        <v>47.1</v>
      </c>
      <c r="S11" s="477" t="s">
        <v>153</v>
      </c>
      <c r="T11" s="280">
        <v>44.86</v>
      </c>
      <c r="U11" s="282"/>
      <c r="V11" s="283" t="s">
        <v>333</v>
      </c>
      <c r="W11" s="284"/>
    </row>
    <row r="12" spans="1:23" s="285" customFormat="1" ht="15.75">
      <c r="A12" s="286"/>
      <c r="B12" s="417"/>
      <c r="C12" s="286"/>
      <c r="D12" s="286"/>
      <c r="E12" s="288"/>
      <c r="F12" s="286"/>
      <c r="G12" s="289"/>
      <c r="H12" s="290"/>
      <c r="I12" s="290"/>
      <c r="J12" s="290"/>
      <c r="K12" s="290"/>
      <c r="L12" s="290"/>
      <c r="M12" s="290"/>
      <c r="N12" s="288"/>
      <c r="O12" s="288"/>
      <c r="P12" s="272"/>
      <c r="Q12" s="272"/>
      <c r="R12" s="291"/>
      <c r="S12" s="478"/>
      <c r="T12" s="292"/>
      <c r="U12" s="293"/>
      <c r="V12" s="294"/>
      <c r="W12" s="295"/>
    </row>
    <row r="13" spans="1:23" s="285" customFormat="1" ht="141.75">
      <c r="A13" s="281" t="s">
        <v>16</v>
      </c>
      <c r="B13" s="416" t="s">
        <v>182</v>
      </c>
      <c r="C13" s="278">
        <v>15.9</v>
      </c>
      <c r="D13" s="278">
        <v>15.9</v>
      </c>
      <c r="E13" s="276" t="s">
        <v>384</v>
      </c>
      <c r="F13" s="239" t="s">
        <v>127</v>
      </c>
      <c r="G13" s="519" t="s">
        <v>216</v>
      </c>
      <c r="H13" s="278">
        <v>5.83</v>
      </c>
      <c r="I13" s="278">
        <v>13.93</v>
      </c>
      <c r="J13" s="278">
        <v>4.73</v>
      </c>
      <c r="K13" s="278">
        <v>0.64</v>
      </c>
      <c r="L13" s="278">
        <v>1.8</v>
      </c>
      <c r="M13" s="278">
        <v>0</v>
      </c>
      <c r="N13" s="276">
        <v>0</v>
      </c>
      <c r="O13" s="276">
        <v>0</v>
      </c>
      <c r="P13" s="280">
        <v>0</v>
      </c>
      <c r="Q13" s="280"/>
      <c r="R13" s="280">
        <v>28.28</v>
      </c>
      <c r="S13" s="477" t="s">
        <v>385</v>
      </c>
      <c r="T13" s="280">
        <v>26.93</v>
      </c>
      <c r="U13" s="282"/>
      <c r="V13" s="375" t="s">
        <v>274</v>
      </c>
      <c r="W13" s="297"/>
    </row>
    <row r="14" spans="1:23" s="285" customFormat="1" ht="15.75">
      <c r="A14" s="292"/>
      <c r="B14" s="417"/>
      <c r="C14" s="286"/>
      <c r="D14" s="286"/>
      <c r="E14" s="288"/>
      <c r="F14" s="286"/>
      <c r="G14" s="520"/>
      <c r="H14" s="290"/>
      <c r="I14" s="290"/>
      <c r="J14" s="290"/>
      <c r="K14" s="290"/>
      <c r="L14" s="290"/>
      <c r="M14" s="290"/>
      <c r="N14" s="288"/>
      <c r="O14" s="288"/>
      <c r="P14" s="272"/>
      <c r="Q14" s="272"/>
      <c r="R14" s="291"/>
      <c r="S14" s="478"/>
      <c r="T14" s="298"/>
      <c r="U14" s="293"/>
      <c r="V14" s="296"/>
      <c r="W14" s="297"/>
    </row>
    <row r="15" spans="1:23" s="285" customFormat="1" ht="15.75">
      <c r="A15" s="292"/>
      <c r="B15" s="417"/>
      <c r="C15" s="286"/>
      <c r="D15" s="286"/>
      <c r="E15" s="288"/>
      <c r="F15" s="286"/>
      <c r="G15" s="520"/>
      <c r="H15" s="290"/>
      <c r="I15" s="290"/>
      <c r="J15" s="290"/>
      <c r="K15" s="290"/>
      <c r="L15" s="290"/>
      <c r="M15" s="290"/>
      <c r="N15" s="288"/>
      <c r="O15" s="288"/>
      <c r="P15" s="272"/>
      <c r="Q15" s="272"/>
      <c r="R15" s="291"/>
      <c r="S15" s="478"/>
      <c r="T15" s="298"/>
      <c r="U15" s="293"/>
      <c r="V15" s="296"/>
      <c r="W15" s="297"/>
    </row>
    <row r="16" spans="1:23" s="285" customFormat="1" ht="15.75">
      <c r="A16" s="292"/>
      <c r="B16" s="417"/>
      <c r="C16" s="286"/>
      <c r="D16" s="286"/>
      <c r="E16" s="288"/>
      <c r="F16" s="286"/>
      <c r="G16" s="520"/>
      <c r="H16" s="290"/>
      <c r="I16" s="290"/>
      <c r="J16" s="290"/>
      <c r="K16" s="290"/>
      <c r="L16" s="290"/>
      <c r="M16" s="290"/>
      <c r="N16" s="288"/>
      <c r="O16" s="288"/>
      <c r="P16" s="272"/>
      <c r="Q16" s="272"/>
      <c r="R16" s="291"/>
      <c r="S16" s="478"/>
      <c r="T16" s="298"/>
      <c r="U16" s="293"/>
      <c r="V16" s="296"/>
      <c r="W16" s="297"/>
    </row>
    <row r="17" spans="1:23" s="285" customFormat="1" ht="15.75">
      <c r="A17" s="292"/>
      <c r="B17" s="417"/>
      <c r="C17" s="286"/>
      <c r="D17" s="286"/>
      <c r="E17" s="288"/>
      <c r="F17" s="286"/>
      <c r="G17" s="520"/>
      <c r="H17" s="290"/>
      <c r="I17" s="290"/>
      <c r="J17" s="290"/>
      <c r="K17" s="290"/>
      <c r="L17" s="290"/>
      <c r="M17" s="290"/>
      <c r="N17" s="288"/>
      <c r="O17" s="288"/>
      <c r="P17" s="272"/>
      <c r="Q17" s="272"/>
      <c r="R17" s="517"/>
      <c r="S17" s="478"/>
      <c r="T17" s="298"/>
      <c r="U17" s="293"/>
      <c r="V17" s="296"/>
      <c r="W17" s="297"/>
    </row>
    <row r="18" spans="1:23" s="285" customFormat="1" ht="15.75">
      <c r="A18" s="292"/>
      <c r="B18" s="417"/>
      <c r="C18" s="286"/>
      <c r="D18" s="286"/>
      <c r="E18" s="288"/>
      <c r="F18" s="286"/>
      <c r="G18" s="520"/>
      <c r="H18" s="290"/>
      <c r="I18" s="290"/>
      <c r="J18" s="290"/>
      <c r="K18" s="290"/>
      <c r="L18" s="290"/>
      <c r="M18" s="290"/>
      <c r="N18" s="288"/>
      <c r="O18" s="288"/>
      <c r="P18" s="272"/>
      <c r="Q18" s="272"/>
      <c r="R18" s="517"/>
      <c r="S18" s="478"/>
      <c r="T18" s="298"/>
      <c r="U18" s="293"/>
      <c r="V18" s="296"/>
      <c r="W18" s="297"/>
    </row>
    <row r="19" spans="1:23" s="285" customFormat="1" ht="15.75">
      <c r="A19" s="292"/>
      <c r="B19" s="417"/>
      <c r="C19" s="286"/>
      <c r="D19" s="286"/>
      <c r="E19" s="288"/>
      <c r="F19" s="286"/>
      <c r="G19" s="520"/>
      <c r="H19" s="290"/>
      <c r="I19" s="290"/>
      <c r="J19" s="290"/>
      <c r="K19" s="290"/>
      <c r="L19" s="290"/>
      <c r="M19" s="290"/>
      <c r="N19" s="288"/>
      <c r="O19" s="288"/>
      <c r="P19" s="272"/>
      <c r="Q19" s="272"/>
      <c r="R19" s="517"/>
      <c r="S19" s="478"/>
      <c r="T19" s="298"/>
      <c r="U19" s="293"/>
      <c r="V19" s="296"/>
      <c r="W19" s="297"/>
    </row>
    <row r="20" spans="1:23" s="285" customFormat="1" ht="15.75">
      <c r="A20" s="292"/>
      <c r="B20" s="417"/>
      <c r="C20" s="286"/>
      <c r="D20" s="286"/>
      <c r="E20" s="288"/>
      <c r="F20" s="286"/>
      <c r="G20" s="520"/>
      <c r="H20" s="290"/>
      <c r="I20" s="290"/>
      <c r="J20" s="290"/>
      <c r="K20" s="290"/>
      <c r="L20" s="290"/>
      <c r="M20" s="290"/>
      <c r="N20" s="288"/>
      <c r="O20" s="288"/>
      <c r="P20" s="272"/>
      <c r="Q20" s="272"/>
      <c r="R20" s="517"/>
      <c r="S20" s="478"/>
      <c r="T20" s="298"/>
      <c r="U20" s="293"/>
      <c r="V20" s="296"/>
      <c r="W20" s="297"/>
    </row>
    <row r="21" spans="1:23" s="285" customFormat="1" ht="15.75">
      <c r="A21" s="292"/>
      <c r="B21" s="417"/>
      <c r="C21" s="286"/>
      <c r="D21" s="286"/>
      <c r="E21" s="288"/>
      <c r="F21" s="286"/>
      <c r="G21" s="520"/>
      <c r="H21" s="290"/>
      <c r="I21" s="290"/>
      <c r="J21" s="290"/>
      <c r="K21" s="290"/>
      <c r="L21" s="290"/>
      <c r="M21" s="290"/>
      <c r="N21" s="288"/>
      <c r="O21" s="288"/>
      <c r="P21" s="272"/>
      <c r="Q21" s="272"/>
      <c r="R21" s="517"/>
      <c r="S21" s="478"/>
      <c r="T21" s="298"/>
      <c r="U21" s="293"/>
      <c r="V21" s="296"/>
      <c r="W21" s="297"/>
    </row>
    <row r="22" spans="1:23" s="285" customFormat="1" ht="15.75">
      <c r="A22" s="292"/>
      <c r="B22" s="417"/>
      <c r="C22" s="286"/>
      <c r="D22" s="286"/>
      <c r="E22" s="288"/>
      <c r="F22" s="286"/>
      <c r="G22" s="520"/>
      <c r="H22" s="290"/>
      <c r="I22" s="290"/>
      <c r="J22" s="290"/>
      <c r="K22" s="290"/>
      <c r="L22" s="290"/>
      <c r="M22" s="290"/>
      <c r="N22" s="288"/>
      <c r="O22" s="288"/>
      <c r="P22" s="272"/>
      <c r="Q22" s="272"/>
      <c r="R22" s="517"/>
      <c r="S22" s="478"/>
      <c r="T22" s="298"/>
      <c r="U22" s="293"/>
      <c r="V22" s="296"/>
      <c r="W22" s="297"/>
    </row>
    <row r="23" spans="1:23" s="285" customFormat="1" ht="15.75">
      <c r="A23" s="292"/>
      <c r="B23" s="417"/>
      <c r="C23" s="286"/>
      <c r="D23" s="286"/>
      <c r="E23" s="288"/>
      <c r="F23" s="286"/>
      <c r="G23" s="520"/>
      <c r="H23" s="290"/>
      <c r="I23" s="290"/>
      <c r="J23" s="290"/>
      <c r="K23" s="290"/>
      <c r="L23" s="290"/>
      <c r="M23" s="290"/>
      <c r="N23" s="288"/>
      <c r="O23" s="288"/>
      <c r="P23" s="272"/>
      <c r="Q23" s="272"/>
      <c r="R23" s="517"/>
      <c r="S23" s="478"/>
      <c r="T23" s="298"/>
      <c r="U23" s="293"/>
      <c r="V23" s="296"/>
      <c r="W23" s="297"/>
    </row>
    <row r="24" spans="1:23" s="285" customFormat="1" ht="15.75">
      <c r="A24" s="292"/>
      <c r="B24" s="417"/>
      <c r="C24" s="286"/>
      <c r="D24" s="286"/>
      <c r="E24" s="288"/>
      <c r="F24" s="286"/>
      <c r="G24" s="520"/>
      <c r="H24" s="290"/>
      <c r="I24" s="290"/>
      <c r="J24" s="290"/>
      <c r="K24" s="290"/>
      <c r="L24" s="290"/>
      <c r="M24" s="290"/>
      <c r="N24" s="288"/>
      <c r="O24" s="288"/>
      <c r="P24" s="272"/>
      <c r="Q24" s="272"/>
      <c r="R24" s="517"/>
      <c r="S24" s="478"/>
      <c r="T24" s="298"/>
      <c r="U24" s="293"/>
      <c r="V24" s="296"/>
      <c r="W24" s="297"/>
    </row>
    <row r="25" spans="1:23" s="285" customFormat="1" ht="15.75">
      <c r="A25" s="292"/>
      <c r="B25" s="417"/>
      <c r="C25" s="286"/>
      <c r="D25" s="286"/>
      <c r="E25" s="288"/>
      <c r="F25" s="286"/>
      <c r="G25" s="520"/>
      <c r="H25" s="290"/>
      <c r="I25" s="290"/>
      <c r="J25" s="290"/>
      <c r="K25" s="290"/>
      <c r="L25" s="290"/>
      <c r="M25" s="290"/>
      <c r="N25" s="288"/>
      <c r="O25" s="288"/>
      <c r="P25" s="272"/>
      <c r="Q25" s="272"/>
      <c r="R25" s="517"/>
      <c r="S25" s="478"/>
      <c r="T25" s="298"/>
      <c r="U25" s="293"/>
      <c r="V25" s="296"/>
      <c r="W25" s="297"/>
    </row>
    <row r="26" spans="1:23" s="285" customFormat="1" ht="15.75">
      <c r="A26" s="292"/>
      <c r="B26" s="418"/>
      <c r="C26" s="286"/>
      <c r="D26" s="286"/>
      <c r="E26" s="288"/>
      <c r="F26" s="286"/>
      <c r="G26" s="289"/>
      <c r="H26" s="290"/>
      <c r="I26" s="290"/>
      <c r="J26" s="290"/>
      <c r="K26" s="290"/>
      <c r="L26" s="290"/>
      <c r="M26" s="290"/>
      <c r="N26" s="288"/>
      <c r="O26" s="288"/>
      <c r="P26" s="272"/>
      <c r="Q26" s="272"/>
      <c r="R26" s="517"/>
      <c r="S26" s="478"/>
      <c r="T26" s="292"/>
      <c r="U26" s="293"/>
      <c r="V26" s="296"/>
      <c r="W26" s="297"/>
    </row>
    <row r="27" spans="1:23" s="285" customFormat="1" ht="15.75">
      <c r="A27" s="292"/>
      <c r="B27" s="418"/>
      <c r="C27" s="286"/>
      <c r="D27" s="286"/>
      <c r="E27" s="288"/>
      <c r="F27" s="286"/>
      <c r="G27" s="289"/>
      <c r="H27" s="290"/>
      <c r="I27" s="290"/>
      <c r="J27" s="290"/>
      <c r="K27" s="290"/>
      <c r="L27" s="290"/>
      <c r="M27" s="290"/>
      <c r="N27" s="288"/>
      <c r="O27" s="288"/>
      <c r="P27" s="272"/>
      <c r="Q27" s="272"/>
      <c r="R27" s="517"/>
      <c r="S27" s="478"/>
      <c r="T27" s="292"/>
      <c r="U27" s="293"/>
      <c r="V27" s="296"/>
      <c r="W27" s="297"/>
    </row>
    <row r="28" spans="1:23" s="285" customFormat="1" ht="15.75">
      <c r="A28" s="292"/>
      <c r="B28" s="418"/>
      <c r="C28" s="286"/>
      <c r="D28" s="286"/>
      <c r="E28" s="288"/>
      <c r="F28" s="286"/>
      <c r="G28" s="289"/>
      <c r="H28" s="290"/>
      <c r="I28" s="290"/>
      <c r="J28" s="290"/>
      <c r="K28" s="290"/>
      <c r="L28" s="290"/>
      <c r="M28" s="290"/>
      <c r="N28" s="288"/>
      <c r="O28" s="288"/>
      <c r="P28" s="272"/>
      <c r="Q28" s="272"/>
      <c r="R28" s="517"/>
      <c r="S28" s="478"/>
      <c r="T28" s="292"/>
      <c r="U28" s="293"/>
      <c r="V28" s="296"/>
      <c r="W28" s="297"/>
    </row>
    <row r="29" spans="1:23" s="285" customFormat="1" ht="15.75">
      <c r="A29" s="292"/>
      <c r="B29" s="418"/>
      <c r="C29" s="286"/>
      <c r="D29" s="286"/>
      <c r="E29" s="288"/>
      <c r="F29" s="286"/>
      <c r="G29" s="289"/>
      <c r="H29" s="290"/>
      <c r="I29" s="290"/>
      <c r="J29" s="290"/>
      <c r="K29" s="290"/>
      <c r="L29" s="290"/>
      <c r="M29" s="290"/>
      <c r="N29" s="288"/>
      <c r="O29" s="288"/>
      <c r="P29" s="272"/>
      <c r="Q29" s="272"/>
      <c r="R29" s="517"/>
      <c r="S29" s="478"/>
      <c r="T29" s="292"/>
      <c r="U29" s="293"/>
      <c r="V29" s="296"/>
      <c r="W29" s="297"/>
    </row>
    <row r="30" spans="1:23" s="285" customFormat="1" ht="15.75">
      <c r="A30" s="292"/>
      <c r="B30" s="418"/>
      <c r="C30" s="286"/>
      <c r="D30" s="286"/>
      <c r="E30" s="288"/>
      <c r="F30" s="286"/>
      <c r="G30" s="289"/>
      <c r="H30" s="290"/>
      <c r="I30" s="290"/>
      <c r="J30" s="290"/>
      <c r="K30" s="290"/>
      <c r="L30" s="290"/>
      <c r="M30" s="290"/>
      <c r="N30" s="288"/>
      <c r="O30" s="288"/>
      <c r="P30" s="272"/>
      <c r="Q30" s="272"/>
      <c r="R30" s="517"/>
      <c r="S30" s="478"/>
      <c r="T30" s="292"/>
      <c r="U30" s="293"/>
      <c r="V30" s="296"/>
      <c r="W30" s="297"/>
    </row>
    <row r="31" spans="1:23" s="285" customFormat="1" ht="15.75">
      <c r="A31" s="292"/>
      <c r="B31" s="418"/>
      <c r="C31" s="286"/>
      <c r="D31" s="286"/>
      <c r="E31" s="288"/>
      <c r="F31" s="286"/>
      <c r="G31" s="289"/>
      <c r="H31" s="290"/>
      <c r="I31" s="290"/>
      <c r="J31" s="290"/>
      <c r="K31" s="290"/>
      <c r="L31" s="290"/>
      <c r="M31" s="290"/>
      <c r="N31" s="288"/>
      <c r="O31" s="288"/>
      <c r="P31" s="272"/>
      <c r="Q31" s="272"/>
      <c r="R31" s="517"/>
      <c r="S31" s="478"/>
      <c r="T31" s="292"/>
      <c r="U31" s="293"/>
      <c r="V31" s="296"/>
      <c r="W31" s="297"/>
    </row>
    <row r="32" spans="1:23" s="285" customFormat="1" ht="15.75">
      <c r="A32" s="292"/>
      <c r="B32" s="418"/>
      <c r="C32" s="286"/>
      <c r="D32" s="286"/>
      <c r="E32" s="288"/>
      <c r="F32" s="286"/>
      <c r="G32" s="289"/>
      <c r="H32" s="290"/>
      <c r="I32" s="290"/>
      <c r="J32" s="290"/>
      <c r="K32" s="290"/>
      <c r="L32" s="290"/>
      <c r="M32" s="290"/>
      <c r="N32" s="288"/>
      <c r="O32" s="288"/>
      <c r="P32" s="272"/>
      <c r="Q32" s="272"/>
      <c r="R32" s="517"/>
      <c r="S32" s="478"/>
      <c r="T32" s="292"/>
      <c r="U32" s="293"/>
      <c r="V32" s="296"/>
      <c r="W32" s="297"/>
    </row>
    <row r="33" spans="1:23" s="285" customFormat="1" ht="15.75">
      <c r="A33" s="292"/>
      <c r="B33" s="418"/>
      <c r="C33" s="286"/>
      <c r="D33" s="286"/>
      <c r="E33" s="288"/>
      <c r="F33" s="286"/>
      <c r="G33" s="289"/>
      <c r="H33" s="290"/>
      <c r="I33" s="290"/>
      <c r="J33" s="290"/>
      <c r="K33" s="290"/>
      <c r="L33" s="290"/>
      <c r="M33" s="290"/>
      <c r="N33" s="288"/>
      <c r="O33" s="288"/>
      <c r="P33" s="272"/>
      <c r="Q33" s="272"/>
      <c r="R33" s="517"/>
      <c r="S33" s="478"/>
      <c r="T33" s="292"/>
      <c r="U33" s="293"/>
      <c r="V33" s="296"/>
      <c r="W33" s="297"/>
    </row>
    <row r="34" spans="1:23" s="285" customFormat="1" ht="15.75">
      <c r="A34" s="300"/>
      <c r="B34" s="419"/>
      <c r="C34" s="302"/>
      <c r="D34" s="302"/>
      <c r="E34" s="303"/>
      <c r="F34" s="302"/>
      <c r="G34" s="304"/>
      <c r="H34" s="305"/>
      <c r="I34" s="305"/>
      <c r="J34" s="305"/>
      <c r="K34" s="305"/>
      <c r="L34" s="305"/>
      <c r="M34" s="305"/>
      <c r="N34" s="303"/>
      <c r="O34" s="303"/>
      <c r="P34" s="273"/>
      <c r="Q34" s="273"/>
      <c r="R34" s="518"/>
      <c r="S34" s="516"/>
      <c r="T34" s="300"/>
      <c r="U34" s="306"/>
      <c r="V34" s="296"/>
      <c r="W34" s="297"/>
    </row>
    <row r="35" spans="1:23" s="285" customFormat="1" ht="213.75" customHeight="1">
      <c r="A35" s="286" t="s">
        <v>17</v>
      </c>
      <c r="B35" s="430" t="s">
        <v>183</v>
      </c>
      <c r="C35" s="307">
        <v>22.79</v>
      </c>
      <c r="D35" s="239">
        <v>22.79</v>
      </c>
      <c r="E35" s="288"/>
      <c r="F35" s="239" t="s">
        <v>128</v>
      </c>
      <c r="G35" s="277" t="s">
        <v>227</v>
      </c>
      <c r="H35" s="278">
        <v>5.27</v>
      </c>
      <c r="I35" s="278">
        <v>20.51</v>
      </c>
      <c r="J35" s="278">
        <v>10.1</v>
      </c>
      <c r="K35" s="278">
        <v>5.48</v>
      </c>
      <c r="L35" s="278">
        <v>0</v>
      </c>
      <c r="M35" s="278">
        <v>0</v>
      </c>
      <c r="N35" s="276">
        <v>0</v>
      </c>
      <c r="O35" s="276">
        <v>0</v>
      </c>
      <c r="P35" s="280">
        <f>O35+N35</f>
        <v>0</v>
      </c>
      <c r="Q35" s="272"/>
      <c r="R35" s="272">
        <f>(P35+H35+I35+J35+K35)*5%+H35+P35+I35+J35+K35</f>
        <v>43.428</v>
      </c>
      <c r="S35" s="281" t="s">
        <v>366</v>
      </c>
      <c r="T35" s="280">
        <f>H35+I35+P35+J35+K35</f>
        <v>41.36</v>
      </c>
      <c r="U35" s="282"/>
      <c r="V35" s="283" t="s">
        <v>37</v>
      </c>
      <c r="W35" s="297"/>
    </row>
    <row r="36" spans="1:23" s="285" customFormat="1" ht="126">
      <c r="A36" s="308" t="s">
        <v>65</v>
      </c>
      <c r="B36" s="431" t="s">
        <v>211</v>
      </c>
      <c r="C36" s="310">
        <v>2.52</v>
      </c>
      <c r="D36" s="308">
        <v>2.52</v>
      </c>
      <c r="E36" s="311"/>
      <c r="F36" s="308" t="s">
        <v>129</v>
      </c>
      <c r="G36" s="312" t="s">
        <v>228</v>
      </c>
      <c r="H36" s="313">
        <v>0</v>
      </c>
      <c r="I36" s="313">
        <v>1.76</v>
      </c>
      <c r="J36" s="313">
        <v>0.33</v>
      </c>
      <c r="K36" s="313">
        <v>0</v>
      </c>
      <c r="L36" s="313">
        <v>0</v>
      </c>
      <c r="M36" s="313">
        <v>0</v>
      </c>
      <c r="N36" s="311">
        <v>0</v>
      </c>
      <c r="O36" s="311">
        <v>0</v>
      </c>
      <c r="P36" s="314">
        <f aca="true" t="shared" si="0" ref="P36:P46">N36+O36</f>
        <v>0</v>
      </c>
      <c r="Q36" s="314"/>
      <c r="R36" s="314">
        <v>2.19</v>
      </c>
      <c r="S36" s="315" t="s">
        <v>385</v>
      </c>
      <c r="T36" s="280">
        <v>2.09</v>
      </c>
      <c r="U36" s="316"/>
      <c r="V36" s="317" t="s">
        <v>79</v>
      </c>
      <c r="W36" s="297"/>
    </row>
    <row r="37" spans="1:23" s="285" customFormat="1" ht="94.5">
      <c r="A37" s="308" t="s">
        <v>66</v>
      </c>
      <c r="B37" s="431" t="s">
        <v>184</v>
      </c>
      <c r="C37" s="310"/>
      <c r="D37" s="308">
        <v>1.05</v>
      </c>
      <c r="E37" s="311"/>
      <c r="F37" s="308" t="s">
        <v>67</v>
      </c>
      <c r="G37" s="318" t="s">
        <v>68</v>
      </c>
      <c r="H37" s="313">
        <v>0</v>
      </c>
      <c r="I37" s="313">
        <v>0</v>
      </c>
      <c r="J37" s="313">
        <v>0</v>
      </c>
      <c r="K37" s="313">
        <v>0</v>
      </c>
      <c r="L37" s="313">
        <v>0.51</v>
      </c>
      <c r="M37" s="313">
        <v>0.37</v>
      </c>
      <c r="N37" s="311">
        <v>0</v>
      </c>
      <c r="O37" s="311">
        <v>0</v>
      </c>
      <c r="P37" s="314">
        <f t="shared" si="0"/>
        <v>0</v>
      </c>
      <c r="Q37" s="314"/>
      <c r="R37" s="314">
        <v>0.92</v>
      </c>
      <c r="S37" s="315" t="s">
        <v>385</v>
      </c>
      <c r="T37" s="280">
        <v>0.88</v>
      </c>
      <c r="U37" s="316"/>
      <c r="V37" s="317" t="s">
        <v>37</v>
      </c>
      <c r="W37" s="297"/>
    </row>
    <row r="38" spans="1:23" s="285" customFormat="1" ht="110.25">
      <c r="A38" s="308" t="s">
        <v>20</v>
      </c>
      <c r="B38" s="431" t="s">
        <v>185</v>
      </c>
      <c r="C38" s="313">
        <v>0.3</v>
      </c>
      <c r="D38" s="313">
        <v>0.3</v>
      </c>
      <c r="E38" s="311"/>
      <c r="F38" s="308" t="s">
        <v>391</v>
      </c>
      <c r="G38" s="319" t="s">
        <v>231</v>
      </c>
      <c r="H38" s="313">
        <v>0</v>
      </c>
      <c r="I38" s="313">
        <v>0.27</v>
      </c>
      <c r="J38" s="313">
        <v>0.02</v>
      </c>
      <c r="K38" s="313">
        <v>0</v>
      </c>
      <c r="L38" s="313">
        <v>0</v>
      </c>
      <c r="M38" s="313">
        <v>0</v>
      </c>
      <c r="N38" s="311">
        <v>0</v>
      </c>
      <c r="O38" s="311">
        <v>0</v>
      </c>
      <c r="P38" s="314">
        <f t="shared" si="0"/>
        <v>0</v>
      </c>
      <c r="Q38" s="314"/>
      <c r="R38" s="314">
        <f>(P38+H38+I38+J38+K38)*5%+H38+P38+I38+J38+K38</f>
        <v>0.30450000000000005</v>
      </c>
      <c r="S38" s="315" t="s">
        <v>367</v>
      </c>
      <c r="T38" s="280">
        <f>H38+I38+P38+J38+K38</f>
        <v>0.29000000000000004</v>
      </c>
      <c r="U38" s="316"/>
      <c r="V38" s="317" t="s">
        <v>333</v>
      </c>
      <c r="W38" s="297"/>
    </row>
    <row r="39" spans="1:23" s="285" customFormat="1" ht="110.25">
      <c r="A39" s="308" t="s">
        <v>21</v>
      </c>
      <c r="B39" s="420" t="s">
        <v>186</v>
      </c>
      <c r="C39" s="310">
        <v>2.35</v>
      </c>
      <c r="D39" s="308">
        <v>2.35</v>
      </c>
      <c r="E39" s="311"/>
      <c r="F39" s="308" t="s">
        <v>391</v>
      </c>
      <c r="G39" s="319" t="s">
        <v>233</v>
      </c>
      <c r="H39" s="313">
        <v>0</v>
      </c>
      <c r="I39" s="313">
        <v>2</v>
      </c>
      <c r="J39" s="313">
        <v>0.2</v>
      </c>
      <c r="K39" s="313">
        <v>0.01</v>
      </c>
      <c r="L39" s="313">
        <v>0.17</v>
      </c>
      <c r="M39" s="313">
        <v>0</v>
      </c>
      <c r="N39" s="311">
        <v>0</v>
      </c>
      <c r="O39" s="311">
        <v>0</v>
      </c>
      <c r="P39" s="314">
        <f t="shared" si="0"/>
        <v>0</v>
      </c>
      <c r="Q39" s="314"/>
      <c r="R39" s="255">
        <v>2.5</v>
      </c>
      <c r="S39" s="315" t="s">
        <v>385</v>
      </c>
      <c r="T39" s="280">
        <v>2.38</v>
      </c>
      <c r="U39" s="316"/>
      <c r="V39" s="317" t="s">
        <v>106</v>
      </c>
      <c r="W39" s="297"/>
    </row>
    <row r="40" spans="1:23" s="285" customFormat="1" ht="141.75">
      <c r="A40" s="308" t="s">
        <v>22</v>
      </c>
      <c r="B40" s="420" t="s">
        <v>187</v>
      </c>
      <c r="C40" s="310">
        <v>0.42</v>
      </c>
      <c r="D40" s="308">
        <v>0.42</v>
      </c>
      <c r="E40" s="311"/>
      <c r="F40" s="308" t="s">
        <v>326</v>
      </c>
      <c r="G40" s="319" t="s">
        <v>244</v>
      </c>
      <c r="H40" s="313">
        <v>0</v>
      </c>
      <c r="I40" s="313">
        <v>0.43</v>
      </c>
      <c r="J40" s="313">
        <v>0</v>
      </c>
      <c r="K40" s="313">
        <v>0.02</v>
      </c>
      <c r="L40" s="313">
        <v>0</v>
      </c>
      <c r="M40" s="313">
        <v>0</v>
      </c>
      <c r="N40" s="311">
        <v>0</v>
      </c>
      <c r="O40" s="311">
        <v>0</v>
      </c>
      <c r="P40" s="314">
        <f t="shared" si="0"/>
        <v>0</v>
      </c>
      <c r="Q40" s="314"/>
      <c r="R40" s="314">
        <f>(P40+H40+I40+J40+K40)*5%+H40+P40+I40+J40+K40</f>
        <v>0.47250000000000003</v>
      </c>
      <c r="S40" s="315" t="s">
        <v>368</v>
      </c>
      <c r="T40" s="280">
        <f>H40+I40+P40+J40+K40</f>
        <v>0.45</v>
      </c>
      <c r="U40" s="316"/>
      <c r="V40" s="317" t="s">
        <v>106</v>
      </c>
      <c r="W40" s="297"/>
    </row>
    <row r="41" spans="1:23" s="285" customFormat="1" ht="157.5">
      <c r="A41" s="308" t="s">
        <v>23</v>
      </c>
      <c r="B41" s="420" t="s">
        <v>188</v>
      </c>
      <c r="C41" s="310">
        <v>4.84</v>
      </c>
      <c r="D41" s="308">
        <v>4.84</v>
      </c>
      <c r="E41" s="311"/>
      <c r="F41" s="308" t="s">
        <v>130</v>
      </c>
      <c r="G41" s="319" t="s">
        <v>246</v>
      </c>
      <c r="H41" s="313">
        <v>0</v>
      </c>
      <c r="I41" s="313">
        <v>4.21</v>
      </c>
      <c r="J41" s="313">
        <v>0</v>
      </c>
      <c r="K41" s="313">
        <v>0.21</v>
      </c>
      <c r="L41" s="313">
        <v>0</v>
      </c>
      <c r="M41" s="313">
        <v>0.16</v>
      </c>
      <c r="N41" s="311">
        <v>0</v>
      </c>
      <c r="O41" s="311">
        <v>0</v>
      </c>
      <c r="P41" s="314">
        <f t="shared" si="0"/>
        <v>0</v>
      </c>
      <c r="Q41" s="314"/>
      <c r="R41" s="255">
        <v>4.8</v>
      </c>
      <c r="S41" s="410" t="s">
        <v>369</v>
      </c>
      <c r="T41" s="254">
        <v>4.58</v>
      </c>
      <c r="U41" s="316"/>
      <c r="V41" s="317" t="s">
        <v>333</v>
      </c>
      <c r="W41" s="297"/>
    </row>
    <row r="42" spans="1:23" s="285" customFormat="1" ht="173.25">
      <c r="A42" s="308" t="s">
        <v>24</v>
      </c>
      <c r="B42" s="431" t="s">
        <v>189</v>
      </c>
      <c r="C42" s="310">
        <v>3.45</v>
      </c>
      <c r="D42" s="308">
        <v>3.45</v>
      </c>
      <c r="E42" s="311"/>
      <c r="F42" s="308" t="s">
        <v>7</v>
      </c>
      <c r="G42" s="319" t="s">
        <v>248</v>
      </c>
      <c r="H42" s="313">
        <v>0</v>
      </c>
      <c r="I42" s="313">
        <v>1.15</v>
      </c>
      <c r="J42" s="313">
        <v>1.73</v>
      </c>
      <c r="K42" s="313">
        <v>0.25</v>
      </c>
      <c r="L42" s="313">
        <v>0.83</v>
      </c>
      <c r="M42" s="313">
        <v>0</v>
      </c>
      <c r="N42" s="311">
        <v>0</v>
      </c>
      <c r="O42" s="311">
        <v>0</v>
      </c>
      <c r="P42" s="314">
        <f t="shared" si="0"/>
        <v>0</v>
      </c>
      <c r="Q42" s="314"/>
      <c r="R42" s="314">
        <v>4.16</v>
      </c>
      <c r="S42" s="315" t="s">
        <v>370</v>
      </c>
      <c r="T42" s="280">
        <v>3.96</v>
      </c>
      <c r="U42" s="316"/>
      <c r="V42" s="320" t="s">
        <v>106</v>
      </c>
      <c r="W42" s="297"/>
    </row>
    <row r="43" spans="1:23" s="285" customFormat="1" ht="94.5">
      <c r="A43" s="308" t="s">
        <v>25</v>
      </c>
      <c r="B43" s="431" t="s">
        <v>348</v>
      </c>
      <c r="C43" s="310" t="s">
        <v>349</v>
      </c>
      <c r="D43" s="308">
        <v>1.29</v>
      </c>
      <c r="E43" s="311"/>
      <c r="F43" s="308" t="s">
        <v>351</v>
      </c>
      <c r="G43" s="319" t="s">
        <v>249</v>
      </c>
      <c r="H43" s="313">
        <v>0</v>
      </c>
      <c r="I43" s="411">
        <v>0.23</v>
      </c>
      <c r="J43" s="313">
        <v>0.33</v>
      </c>
      <c r="K43" s="313">
        <v>0</v>
      </c>
      <c r="L43" s="313">
        <v>0.75</v>
      </c>
      <c r="M43" s="313">
        <v>0.04</v>
      </c>
      <c r="N43" s="311">
        <v>0</v>
      </c>
      <c r="O43" s="311">
        <v>0</v>
      </c>
      <c r="P43" s="314">
        <f t="shared" si="0"/>
        <v>0</v>
      </c>
      <c r="Q43" s="314"/>
      <c r="R43" s="314">
        <v>1.42</v>
      </c>
      <c r="S43" s="315"/>
      <c r="T43" s="280">
        <v>1.35</v>
      </c>
      <c r="U43" s="316"/>
      <c r="V43" s="320" t="s">
        <v>106</v>
      </c>
      <c r="W43" s="297"/>
    </row>
    <row r="44" spans="1:23" s="285" customFormat="1" ht="94.5">
      <c r="A44" s="308" t="s">
        <v>25</v>
      </c>
      <c r="B44" s="431" t="s">
        <v>350</v>
      </c>
      <c r="C44" s="310">
        <v>0.99</v>
      </c>
      <c r="D44" s="308"/>
      <c r="E44" s="311"/>
      <c r="F44" s="308"/>
      <c r="G44" s="321" t="s">
        <v>290</v>
      </c>
      <c r="H44" s="313">
        <v>0</v>
      </c>
      <c r="I44" s="313">
        <v>0.15</v>
      </c>
      <c r="J44" s="313">
        <v>0.36</v>
      </c>
      <c r="K44" s="313">
        <v>0.26</v>
      </c>
      <c r="L44" s="313">
        <v>0.01</v>
      </c>
      <c r="M44" s="313">
        <v>0</v>
      </c>
      <c r="N44" s="311">
        <v>0</v>
      </c>
      <c r="O44" s="311">
        <v>0</v>
      </c>
      <c r="P44" s="314">
        <f t="shared" si="0"/>
        <v>0</v>
      </c>
      <c r="Q44" s="314"/>
      <c r="R44" s="314">
        <f>(P44+H44+I44+J44+K44)*5%+H44+P44+I44+J44+K44</f>
        <v>0.8085</v>
      </c>
      <c r="S44" s="315"/>
      <c r="T44" s="280">
        <v>0.78</v>
      </c>
      <c r="U44" s="316"/>
      <c r="V44" s="320" t="s">
        <v>37</v>
      </c>
      <c r="W44" s="297"/>
    </row>
    <row r="45" spans="1:23" s="285" customFormat="1" ht="47.25">
      <c r="A45" s="308" t="s">
        <v>26</v>
      </c>
      <c r="B45" s="420" t="s">
        <v>299</v>
      </c>
      <c r="C45" s="310"/>
      <c r="D45" s="308"/>
      <c r="E45" s="311"/>
      <c r="F45" s="308"/>
      <c r="G45" s="321"/>
      <c r="H45" s="313">
        <v>0</v>
      </c>
      <c r="I45" s="313">
        <v>0</v>
      </c>
      <c r="J45" s="313">
        <v>0</v>
      </c>
      <c r="K45" s="313">
        <v>0</v>
      </c>
      <c r="L45" s="313">
        <v>0.01</v>
      </c>
      <c r="M45" s="313">
        <v>0.05</v>
      </c>
      <c r="N45" s="311">
        <v>0</v>
      </c>
      <c r="O45" s="311">
        <v>0</v>
      </c>
      <c r="P45" s="314">
        <f t="shared" si="0"/>
        <v>0</v>
      </c>
      <c r="Q45" s="314"/>
      <c r="R45" s="314">
        <v>0.06</v>
      </c>
      <c r="S45" s="315"/>
      <c r="T45" s="280">
        <v>0.06</v>
      </c>
      <c r="U45" s="316"/>
      <c r="V45" s="320"/>
      <c r="W45" s="297"/>
    </row>
    <row r="46" spans="1:23" s="285" customFormat="1" ht="78.75">
      <c r="A46" s="308" t="s">
        <v>300</v>
      </c>
      <c r="B46" s="420" t="s">
        <v>301</v>
      </c>
      <c r="C46" s="310">
        <v>0.66</v>
      </c>
      <c r="D46" s="308" t="s">
        <v>241</v>
      </c>
      <c r="E46" s="311"/>
      <c r="F46" s="308" t="s">
        <v>302</v>
      </c>
      <c r="G46" s="321" t="s">
        <v>303</v>
      </c>
      <c r="H46" s="313">
        <v>0.22</v>
      </c>
      <c r="I46" s="313">
        <v>0.2</v>
      </c>
      <c r="J46" s="313">
        <v>0.11</v>
      </c>
      <c r="K46" s="313">
        <v>0.05</v>
      </c>
      <c r="L46" s="313">
        <v>0</v>
      </c>
      <c r="M46" s="313">
        <v>0</v>
      </c>
      <c r="N46" s="311">
        <v>0</v>
      </c>
      <c r="O46" s="311">
        <v>0</v>
      </c>
      <c r="P46" s="314">
        <f t="shared" si="0"/>
        <v>0</v>
      </c>
      <c r="Q46" s="314"/>
      <c r="R46" s="314">
        <v>0.61</v>
      </c>
      <c r="S46" s="315"/>
      <c r="T46" s="280">
        <v>0.58</v>
      </c>
      <c r="U46" s="316"/>
      <c r="V46" s="320" t="s">
        <v>212</v>
      </c>
      <c r="W46" s="297"/>
    </row>
    <row r="47" spans="1:22" ht="15.75">
      <c r="A47" s="21"/>
      <c r="B47" s="123" t="s">
        <v>144</v>
      </c>
      <c r="C47" s="22">
        <f>SUM(C11:C42)</f>
        <v>84.85999999999999</v>
      </c>
      <c r="D47" s="22">
        <f>SUM(D11:D43)</f>
        <v>87.19999999999999</v>
      </c>
      <c r="E47" s="126">
        <v>132.9</v>
      </c>
      <c r="F47" s="21"/>
      <c r="G47" s="147"/>
      <c r="H47" s="124">
        <f>SUM(H11:H46)</f>
        <v>19.71</v>
      </c>
      <c r="I47" s="124">
        <f>SUM(I11:I46)</f>
        <v>65.52000000000002</v>
      </c>
      <c r="J47" s="124">
        <f>SUM(J11:J46)</f>
        <v>29.619999999999994</v>
      </c>
      <c r="K47" s="124">
        <v>10.19</v>
      </c>
      <c r="L47" s="124">
        <f>SUM(L11:L46)</f>
        <v>4.08</v>
      </c>
      <c r="M47" s="124"/>
      <c r="N47" s="211">
        <f>SUM(N11:N46)</f>
        <v>0</v>
      </c>
      <c r="O47" s="126">
        <f>SUM(O11:O46)</f>
        <v>0</v>
      </c>
      <c r="P47" s="177">
        <f>SUM(P11:P46)</f>
        <v>0</v>
      </c>
      <c r="Q47" s="177"/>
      <c r="R47" s="177">
        <v>137</v>
      </c>
      <c r="S47" s="178"/>
      <c r="T47" s="177">
        <f>SUM(T11:T46)</f>
        <v>130.55</v>
      </c>
      <c r="U47" s="22"/>
      <c r="V47" s="127"/>
    </row>
    <row r="48" spans="1:22" ht="15.75" customHeight="1">
      <c r="A48" s="21">
        <v>3</v>
      </c>
      <c r="B48" s="488" t="s">
        <v>357</v>
      </c>
      <c r="C48" s="475"/>
      <c r="D48" s="475"/>
      <c r="E48" s="475"/>
      <c r="F48" s="475"/>
      <c r="G48" s="475"/>
      <c r="H48" s="475"/>
      <c r="I48" s="475"/>
      <c r="J48" s="475"/>
      <c r="K48" s="475"/>
      <c r="L48" s="475"/>
      <c r="M48" s="475"/>
      <c r="N48" s="475"/>
      <c r="O48" s="475"/>
      <c r="P48" s="475"/>
      <c r="Q48" s="475"/>
      <c r="R48" s="475"/>
      <c r="S48" s="475"/>
      <c r="T48" s="475"/>
      <c r="U48" s="475"/>
      <c r="V48" s="476"/>
    </row>
    <row r="49" spans="1:26" s="285" customFormat="1" ht="162" customHeight="1">
      <c r="A49" s="362" t="s">
        <v>15</v>
      </c>
      <c r="B49" s="421" t="s">
        <v>191</v>
      </c>
      <c r="C49" s="364" t="s">
        <v>76</v>
      </c>
      <c r="D49" s="362">
        <v>36.96</v>
      </c>
      <c r="E49" s="276">
        <v>36.45</v>
      </c>
      <c r="F49" s="362" t="s">
        <v>107</v>
      </c>
      <c r="G49" s="279" t="s">
        <v>78</v>
      </c>
      <c r="H49" s="364">
        <v>0.38</v>
      </c>
      <c r="I49" s="364">
        <v>11.68</v>
      </c>
      <c r="J49" s="364">
        <v>9.06</v>
      </c>
      <c r="K49" s="364">
        <v>6.29</v>
      </c>
      <c r="L49" s="364">
        <v>7.76</v>
      </c>
      <c r="M49" s="364">
        <v>1.12</v>
      </c>
      <c r="N49" s="276">
        <v>0</v>
      </c>
      <c r="O49" s="276">
        <v>0.01</v>
      </c>
      <c r="P49" s="280">
        <f>O49+N49</f>
        <v>0.01</v>
      </c>
      <c r="Q49" s="280">
        <v>36.3</v>
      </c>
      <c r="R49" s="409">
        <v>1.81</v>
      </c>
      <c r="S49" s="365" t="s">
        <v>330</v>
      </c>
      <c r="T49" s="280">
        <v>38.11</v>
      </c>
      <c r="U49" s="366">
        <v>0.89</v>
      </c>
      <c r="V49" s="367" t="s">
        <v>276</v>
      </c>
      <c r="W49" s="297"/>
      <c r="X49" s="285">
        <f>16.39-18.5</f>
        <v>-2.1099999999999994</v>
      </c>
      <c r="Y49" s="285">
        <v>7.21</v>
      </c>
      <c r="Z49" s="285">
        <v>-6.28</v>
      </c>
    </row>
    <row r="50" spans="1:23" s="285" customFormat="1" ht="409.5" customHeight="1">
      <c r="A50" s="357"/>
      <c r="B50" s="422"/>
      <c r="C50" s="359"/>
      <c r="D50" s="357"/>
      <c r="E50" s="303"/>
      <c r="F50" s="357"/>
      <c r="G50" s="304"/>
      <c r="H50" s="359"/>
      <c r="I50" s="359"/>
      <c r="J50" s="359"/>
      <c r="K50" s="359"/>
      <c r="L50" s="359"/>
      <c r="M50" s="359"/>
      <c r="N50" s="303"/>
      <c r="O50" s="303"/>
      <c r="P50" s="273"/>
      <c r="Q50" s="273"/>
      <c r="R50" s="273"/>
      <c r="S50" s="355"/>
      <c r="T50" s="273"/>
      <c r="U50" s="360"/>
      <c r="V50" s="19" t="s">
        <v>80</v>
      </c>
      <c r="W50" s="297"/>
    </row>
    <row r="51" spans="1:22" ht="15.75">
      <c r="A51" s="21">
        <v>12</v>
      </c>
      <c r="B51" s="480" t="s">
        <v>150</v>
      </c>
      <c r="C51" s="481"/>
      <c r="D51" s="481"/>
      <c r="E51" s="481"/>
      <c r="F51" s="481"/>
      <c r="G51" s="481"/>
      <c r="H51" s="481"/>
      <c r="I51" s="481"/>
      <c r="J51" s="481"/>
      <c r="K51" s="481"/>
      <c r="L51" s="481"/>
      <c r="M51" s="481"/>
      <c r="N51" s="481"/>
      <c r="O51" s="481"/>
      <c r="P51" s="481"/>
      <c r="Q51" s="481"/>
      <c r="R51" s="481"/>
      <c r="S51" s="481"/>
      <c r="T51" s="481"/>
      <c r="U51" s="481"/>
      <c r="V51" s="482"/>
    </row>
    <row r="52" spans="1:23" s="385" customFormat="1" ht="139.5" customHeight="1">
      <c r="A52" s="21">
        <v>4</v>
      </c>
      <c r="B52" s="423" t="s">
        <v>151</v>
      </c>
      <c r="C52" s="97">
        <v>24.95</v>
      </c>
      <c r="D52" s="57">
        <v>14.88</v>
      </c>
      <c r="E52" s="56">
        <v>24.95</v>
      </c>
      <c r="F52" s="57" t="s">
        <v>291</v>
      </c>
      <c r="G52" s="121" t="s">
        <v>298</v>
      </c>
      <c r="H52" s="55">
        <v>0</v>
      </c>
      <c r="I52" s="55">
        <v>0.007</v>
      </c>
      <c r="J52" s="55">
        <v>6.5</v>
      </c>
      <c r="K52" s="55">
        <v>7.43</v>
      </c>
      <c r="L52" s="55">
        <v>18.87</v>
      </c>
      <c r="M52" s="55"/>
      <c r="N52" s="56">
        <v>0.01</v>
      </c>
      <c r="O52" s="56">
        <v>0.03</v>
      </c>
      <c r="P52" s="163">
        <f>O52+N52</f>
        <v>0.04</v>
      </c>
      <c r="Q52" s="163">
        <v>1.09</v>
      </c>
      <c r="R52" s="163">
        <v>1.09</v>
      </c>
      <c r="S52" s="164" t="s">
        <v>330</v>
      </c>
      <c r="T52" s="163">
        <v>22.96</v>
      </c>
      <c r="U52" s="402">
        <v>1</v>
      </c>
      <c r="V52" s="166" t="s">
        <v>218</v>
      </c>
      <c r="W52" s="384"/>
    </row>
    <row r="53" spans="1:23" s="385" customFormat="1" ht="15.75">
      <c r="A53" s="21">
        <v>5</v>
      </c>
      <c r="B53" s="162" t="s">
        <v>353</v>
      </c>
      <c r="C53" s="97"/>
      <c r="D53" s="57"/>
      <c r="E53" s="56"/>
      <c r="F53" s="57"/>
      <c r="G53" s="121"/>
      <c r="H53" s="55"/>
      <c r="I53" s="55"/>
      <c r="J53" s="55"/>
      <c r="K53" s="55"/>
      <c r="L53" s="55"/>
      <c r="M53" s="55"/>
      <c r="N53" s="56"/>
      <c r="O53" s="56"/>
      <c r="P53" s="163"/>
      <c r="Q53" s="163"/>
      <c r="R53" s="163"/>
      <c r="S53" s="164"/>
      <c r="T53" s="165"/>
      <c r="U53" s="60"/>
      <c r="V53" s="166"/>
      <c r="W53" s="384"/>
    </row>
    <row r="54" spans="1:23" s="385" customFormat="1" ht="156" customHeight="1">
      <c r="A54" s="21" t="s">
        <v>15</v>
      </c>
      <c r="B54" s="440" t="s">
        <v>192</v>
      </c>
      <c r="C54" s="441">
        <v>24.08</v>
      </c>
      <c r="D54" s="442">
        <v>18.67</v>
      </c>
      <c r="E54" s="56">
        <v>16.6</v>
      </c>
      <c r="F54" s="442" t="s">
        <v>354</v>
      </c>
      <c r="G54" s="121" t="s">
        <v>48</v>
      </c>
      <c r="H54" s="380">
        <v>0</v>
      </c>
      <c r="I54" s="380">
        <v>0</v>
      </c>
      <c r="J54" s="380">
        <v>9.395</v>
      </c>
      <c r="K54" s="380">
        <v>6.21</v>
      </c>
      <c r="L54" s="380">
        <v>2.53</v>
      </c>
      <c r="M54" s="380"/>
      <c r="N54" s="56">
        <v>0</v>
      </c>
      <c r="O54" s="56">
        <v>0</v>
      </c>
      <c r="P54" s="380">
        <f>O54+N54</f>
        <v>0</v>
      </c>
      <c r="Q54" s="380"/>
      <c r="R54" s="380">
        <v>19.05</v>
      </c>
      <c r="S54" s="381"/>
      <c r="T54" s="380">
        <v>18.14</v>
      </c>
      <c r="U54" s="443">
        <v>1</v>
      </c>
      <c r="V54" s="444" t="s">
        <v>371</v>
      </c>
      <c r="W54" s="384"/>
    </row>
    <row r="55" spans="1:23" s="385" customFormat="1" ht="15.75">
      <c r="A55" s="392"/>
      <c r="B55" s="424"/>
      <c r="C55" s="394"/>
      <c r="D55" s="392"/>
      <c r="E55" s="41"/>
      <c r="F55" s="392"/>
      <c r="G55" s="4"/>
      <c r="H55" s="388"/>
      <c r="I55" s="388"/>
      <c r="J55" s="388"/>
      <c r="K55" s="388"/>
      <c r="L55" s="388"/>
      <c r="M55" s="388"/>
      <c r="N55" s="41"/>
      <c r="O55" s="41"/>
      <c r="P55" s="388"/>
      <c r="Q55" s="388"/>
      <c r="R55" s="396"/>
      <c r="S55" s="397"/>
      <c r="T55" s="388"/>
      <c r="U55" s="398"/>
      <c r="V55" s="399"/>
      <c r="W55" s="384"/>
    </row>
    <row r="56" spans="1:23" s="385" customFormat="1" ht="78.75">
      <c r="A56" s="153" t="s">
        <v>16</v>
      </c>
      <c r="B56" s="425" t="s">
        <v>292</v>
      </c>
      <c r="C56" s="379">
        <v>0</v>
      </c>
      <c r="D56" s="153">
        <v>0.9597</v>
      </c>
      <c r="E56" s="92"/>
      <c r="F56" s="153" t="s">
        <v>293</v>
      </c>
      <c r="G56" s="160"/>
      <c r="H56" s="155">
        <v>0</v>
      </c>
      <c r="I56" s="155">
        <v>0</v>
      </c>
      <c r="J56" s="155">
        <v>0</v>
      </c>
      <c r="K56" s="155">
        <v>0.44</v>
      </c>
      <c r="L56" s="155">
        <v>0.41</v>
      </c>
      <c r="M56" s="155"/>
      <c r="N56" s="92">
        <v>0</v>
      </c>
      <c r="O56" s="92">
        <v>0</v>
      </c>
      <c r="P56" s="380">
        <f>O56+N56</f>
        <v>0</v>
      </c>
      <c r="Q56" s="380"/>
      <c r="R56" s="380">
        <v>0</v>
      </c>
      <c r="S56" s="381"/>
      <c r="T56" s="380">
        <v>0.84</v>
      </c>
      <c r="U56" s="382"/>
      <c r="V56" s="383" t="s">
        <v>106</v>
      </c>
      <c r="W56" s="384"/>
    </row>
    <row r="57" spans="1:23" s="385" customFormat="1" ht="94.5">
      <c r="A57" s="153" t="s">
        <v>17</v>
      </c>
      <c r="B57" s="425" t="s">
        <v>10</v>
      </c>
      <c r="C57" s="379">
        <v>0</v>
      </c>
      <c r="D57" s="153">
        <v>0.16</v>
      </c>
      <c r="E57" s="92">
        <v>0</v>
      </c>
      <c r="F57" s="153" t="s">
        <v>104</v>
      </c>
      <c r="G57" s="105" t="s">
        <v>105</v>
      </c>
      <c r="H57" s="155">
        <v>0</v>
      </c>
      <c r="I57" s="155">
        <v>0</v>
      </c>
      <c r="J57" s="155">
        <v>0</v>
      </c>
      <c r="K57" s="155">
        <v>0</v>
      </c>
      <c r="L57" s="155">
        <v>0.14</v>
      </c>
      <c r="M57" s="155"/>
      <c r="N57" s="92">
        <v>0</v>
      </c>
      <c r="O57" s="92">
        <v>0</v>
      </c>
      <c r="P57" s="380">
        <f>O57+N57</f>
        <v>0</v>
      </c>
      <c r="Q57" s="380"/>
      <c r="R57" s="380">
        <f>(P57+H57+I57+J57+K57)*5%+H57+P57+I57+J57+K57</f>
        <v>0</v>
      </c>
      <c r="S57" s="381"/>
      <c r="T57" s="380">
        <v>0.14</v>
      </c>
      <c r="U57" s="382"/>
      <c r="V57" s="102" t="s">
        <v>106</v>
      </c>
      <c r="W57" s="384"/>
    </row>
    <row r="58" spans="1:23" s="5" customFormat="1" ht="78.75">
      <c r="A58" s="153" t="s">
        <v>19</v>
      </c>
      <c r="B58" s="425" t="s">
        <v>11</v>
      </c>
      <c r="C58" s="379">
        <v>0.24</v>
      </c>
      <c r="D58" s="153">
        <v>0</v>
      </c>
      <c r="E58" s="92">
        <v>0</v>
      </c>
      <c r="F58" s="153" t="s">
        <v>12</v>
      </c>
      <c r="G58" s="105" t="s">
        <v>95</v>
      </c>
      <c r="H58" s="155">
        <v>0</v>
      </c>
      <c r="I58" s="155">
        <v>0</v>
      </c>
      <c r="J58" s="155">
        <v>0</v>
      </c>
      <c r="K58" s="155">
        <v>0</v>
      </c>
      <c r="L58" s="155">
        <v>0.19</v>
      </c>
      <c r="M58" s="155"/>
      <c r="N58" s="92">
        <v>0</v>
      </c>
      <c r="O58" s="92">
        <v>0</v>
      </c>
      <c r="P58" s="380">
        <v>0</v>
      </c>
      <c r="Q58" s="380"/>
      <c r="R58" s="380">
        <f>(P58+H58+I58+J58+K58)*5%+H58+P58+I58+J58+K58</f>
        <v>0</v>
      </c>
      <c r="S58" s="386"/>
      <c r="T58" s="380">
        <f>H58+I58+P58+J58+K58+L58</f>
        <v>0.19</v>
      </c>
      <c r="U58" s="382"/>
      <c r="V58" s="102" t="s">
        <v>106</v>
      </c>
      <c r="W58" s="179"/>
    </row>
    <row r="59" spans="1:26" s="5" customFormat="1" ht="78.75">
      <c r="A59" s="153" t="s">
        <v>20</v>
      </c>
      <c r="B59" s="425" t="s">
        <v>13</v>
      </c>
      <c r="C59" s="379">
        <v>0.25</v>
      </c>
      <c r="D59" s="153">
        <v>0</v>
      </c>
      <c r="E59" s="92">
        <v>0</v>
      </c>
      <c r="F59" s="153" t="s">
        <v>14</v>
      </c>
      <c r="G59" s="105" t="s">
        <v>96</v>
      </c>
      <c r="H59" s="155">
        <v>0</v>
      </c>
      <c r="I59" s="155">
        <v>0</v>
      </c>
      <c r="J59" s="155">
        <v>0</v>
      </c>
      <c r="K59" s="155">
        <v>0</v>
      </c>
      <c r="L59" s="155">
        <v>0.18</v>
      </c>
      <c r="M59" s="155"/>
      <c r="N59" s="92">
        <v>0</v>
      </c>
      <c r="O59" s="92">
        <v>0</v>
      </c>
      <c r="P59" s="380">
        <f>O59+N59</f>
        <v>0</v>
      </c>
      <c r="Q59" s="380"/>
      <c r="R59" s="380">
        <f>(P59+H59+I59+J59+K59)*5%+H59+P59+I59+J59+K59</f>
        <v>0</v>
      </c>
      <c r="S59" s="386"/>
      <c r="T59" s="380">
        <f>H59+I59+P59+J59+K59+L59</f>
        <v>0.18</v>
      </c>
      <c r="U59" s="382"/>
      <c r="V59" s="102" t="s">
        <v>106</v>
      </c>
      <c r="W59" s="179"/>
      <c r="Y59" s="5">
        <v>0.93</v>
      </c>
      <c r="Z59" s="5">
        <v>-1.75</v>
      </c>
    </row>
    <row r="60" spans="1:23" s="5" customFormat="1" ht="28.5" customHeight="1">
      <c r="A60" s="21"/>
      <c r="B60" s="123" t="s">
        <v>144</v>
      </c>
      <c r="C60" s="124">
        <f>SUM(C54:C59)</f>
        <v>24.569999999999997</v>
      </c>
      <c r="D60" s="124">
        <f>SUM(D54:D59)</f>
        <v>19.789700000000003</v>
      </c>
      <c r="E60" s="126">
        <f>SUM(E54:E59)</f>
        <v>16.6</v>
      </c>
      <c r="F60" s="21"/>
      <c r="G60" s="126"/>
      <c r="H60" s="124"/>
      <c r="I60" s="124"/>
      <c r="J60" s="124">
        <f>SUM(J54:J59)</f>
        <v>9.395</v>
      </c>
      <c r="K60" s="124">
        <f>SUM(K54:K59)</f>
        <v>6.65</v>
      </c>
      <c r="L60" s="124">
        <f>SUM(L54:L59)</f>
        <v>3.45</v>
      </c>
      <c r="M60" s="124"/>
      <c r="N60" s="126">
        <f>SUM(N54:N59)</f>
        <v>0</v>
      </c>
      <c r="O60" s="126">
        <f>SUM(O54:O59)</f>
        <v>0</v>
      </c>
      <c r="P60" s="177">
        <f>SUM(P54:P59)</f>
        <v>0</v>
      </c>
      <c r="Q60" s="177"/>
      <c r="R60" s="177">
        <v>20.46</v>
      </c>
      <c r="S60" s="178"/>
      <c r="T60" s="177">
        <f>SUM(T54:T59)</f>
        <v>19.490000000000002</v>
      </c>
      <c r="U60" s="22"/>
      <c r="V60" s="127"/>
      <c r="W60" s="179"/>
    </row>
    <row r="61" spans="1:23" s="5" customFormat="1" ht="130.5" customHeight="1">
      <c r="A61" s="490">
        <v>6</v>
      </c>
      <c r="B61" s="492" t="s">
        <v>27</v>
      </c>
      <c r="C61" s="498">
        <v>7.49</v>
      </c>
      <c r="D61" s="498">
        <v>6</v>
      </c>
      <c r="E61" s="494"/>
      <c r="F61" s="490" t="s">
        <v>109</v>
      </c>
      <c r="G61" s="494" t="s">
        <v>73</v>
      </c>
      <c r="H61" s="498">
        <v>0</v>
      </c>
      <c r="I61" s="498">
        <v>0</v>
      </c>
      <c r="J61" s="498">
        <v>0.01</v>
      </c>
      <c r="K61" s="498">
        <v>0.83</v>
      </c>
      <c r="L61" s="510">
        <v>3.52</v>
      </c>
      <c r="M61" s="498">
        <v>1.78</v>
      </c>
      <c r="N61" s="494">
        <v>0</v>
      </c>
      <c r="O61" s="494">
        <v>0</v>
      </c>
      <c r="P61" s="496">
        <f>N61+O61</f>
        <v>0</v>
      </c>
      <c r="Q61" s="496">
        <v>5.54</v>
      </c>
      <c r="R61" s="496">
        <v>5.54</v>
      </c>
      <c r="S61" s="378"/>
      <c r="T61" s="496">
        <v>24.13</v>
      </c>
      <c r="U61" s="509">
        <v>1</v>
      </c>
      <c r="V61" s="127" t="s">
        <v>90</v>
      </c>
      <c r="W61" s="179"/>
    </row>
    <row r="62" spans="1:23" s="5" customFormat="1" ht="84.75" customHeight="1">
      <c r="A62" s="491"/>
      <c r="B62" s="493"/>
      <c r="C62" s="499"/>
      <c r="D62" s="499"/>
      <c r="E62" s="495"/>
      <c r="F62" s="491"/>
      <c r="G62" s="495"/>
      <c r="H62" s="499"/>
      <c r="I62" s="499"/>
      <c r="J62" s="499"/>
      <c r="K62" s="499"/>
      <c r="L62" s="511"/>
      <c r="M62" s="499"/>
      <c r="N62" s="495"/>
      <c r="O62" s="495"/>
      <c r="P62" s="497"/>
      <c r="Q62" s="497"/>
      <c r="R62" s="497"/>
      <c r="S62" s="378"/>
      <c r="T62" s="497"/>
      <c r="U62" s="493"/>
      <c r="V62" s="127"/>
      <c r="W62" s="179"/>
    </row>
    <row r="63" spans="1:23" s="5" customFormat="1" ht="258" customHeight="1">
      <c r="A63" s="21">
        <v>7</v>
      </c>
      <c r="B63" s="123" t="s">
        <v>28</v>
      </c>
      <c r="C63" s="55">
        <v>9.39</v>
      </c>
      <c r="D63" s="55">
        <v>8.83</v>
      </c>
      <c r="E63" s="126"/>
      <c r="F63" s="57" t="s">
        <v>71</v>
      </c>
      <c r="G63" s="56" t="s">
        <v>72</v>
      </c>
      <c r="H63" s="55">
        <v>0</v>
      </c>
      <c r="I63" s="55">
        <v>0</v>
      </c>
      <c r="J63" s="55">
        <v>0</v>
      </c>
      <c r="K63" s="55">
        <v>0.1</v>
      </c>
      <c r="L63" s="55">
        <v>3.18</v>
      </c>
      <c r="M63" s="55">
        <v>2.81</v>
      </c>
      <c r="N63" s="56">
        <v>0</v>
      </c>
      <c r="O63" s="56">
        <v>0</v>
      </c>
      <c r="P63" s="163">
        <f>SUM(N63:O63)</f>
        <v>0</v>
      </c>
      <c r="Q63" s="163">
        <v>6.78</v>
      </c>
      <c r="R63" s="163">
        <v>4.72</v>
      </c>
      <c r="S63" s="180"/>
      <c r="T63" s="163">
        <v>4.5</v>
      </c>
      <c r="U63" s="432">
        <v>0.65</v>
      </c>
      <c r="V63" s="61" t="s">
        <v>222</v>
      </c>
      <c r="W63" s="179"/>
    </row>
    <row r="64" spans="1:23" s="249" customFormat="1" ht="121.5" customHeight="1">
      <c r="A64" s="216">
        <v>8</v>
      </c>
      <c r="B64" s="223" t="s">
        <v>392</v>
      </c>
      <c r="C64" s="30">
        <v>0.94</v>
      </c>
      <c r="D64" s="30">
        <v>1.24</v>
      </c>
      <c r="E64" s="219"/>
      <c r="F64" s="27" t="s">
        <v>393</v>
      </c>
      <c r="G64" s="31" t="s">
        <v>74</v>
      </c>
      <c r="H64" s="30">
        <v>0</v>
      </c>
      <c r="I64" s="30">
        <v>0</v>
      </c>
      <c r="J64" s="30">
        <v>0</v>
      </c>
      <c r="K64" s="30">
        <v>0</v>
      </c>
      <c r="L64" s="30">
        <v>0</v>
      </c>
      <c r="M64" s="30">
        <v>0.44</v>
      </c>
      <c r="N64" s="31">
        <v>44.04</v>
      </c>
      <c r="O64" s="31">
        <v>0</v>
      </c>
      <c r="P64" s="167">
        <v>0.95</v>
      </c>
      <c r="Q64" s="167"/>
      <c r="R64" s="163">
        <v>0</v>
      </c>
      <c r="S64" s="138"/>
      <c r="T64" s="163">
        <f>P64+R64</f>
        <v>0.95</v>
      </c>
      <c r="U64" s="237"/>
      <c r="V64" s="110" t="s">
        <v>106</v>
      </c>
      <c r="W64" s="248"/>
    </row>
    <row r="65" spans="1:23" s="249" customFormat="1" ht="49.5" customHeight="1">
      <c r="A65" s="216"/>
      <c r="B65" s="433" t="s">
        <v>75</v>
      </c>
      <c r="C65" s="30"/>
      <c r="D65" s="30"/>
      <c r="E65" s="219"/>
      <c r="F65" s="27"/>
      <c r="G65" s="31"/>
      <c r="H65" s="30"/>
      <c r="I65" s="30"/>
      <c r="J65" s="30"/>
      <c r="K65" s="30"/>
      <c r="L65" s="30"/>
      <c r="M65" s="30"/>
      <c r="N65" s="31"/>
      <c r="O65" s="31"/>
      <c r="P65" s="167"/>
      <c r="Q65" s="167"/>
      <c r="R65" s="163"/>
      <c r="S65" s="138"/>
      <c r="T65" s="163"/>
      <c r="U65" s="237"/>
      <c r="V65" s="110"/>
      <c r="W65" s="248"/>
    </row>
    <row r="66" spans="1:23" s="249" customFormat="1" ht="169.5" customHeight="1">
      <c r="A66" s="27">
        <v>9</v>
      </c>
      <c r="B66" s="223" t="s">
        <v>29</v>
      </c>
      <c r="C66" s="30">
        <v>7.68</v>
      </c>
      <c r="D66" s="30">
        <v>8.69</v>
      </c>
      <c r="E66" s="31"/>
      <c r="F66" s="27" t="s">
        <v>112</v>
      </c>
      <c r="G66" s="31" t="s">
        <v>77</v>
      </c>
      <c r="H66" s="30">
        <v>0</v>
      </c>
      <c r="I66" s="30">
        <v>0</v>
      </c>
      <c r="J66" s="30">
        <v>0</v>
      </c>
      <c r="K66" s="30">
        <v>1.59</v>
      </c>
      <c r="L66" s="30">
        <v>3.51</v>
      </c>
      <c r="M66" s="30">
        <v>2.61</v>
      </c>
      <c r="N66" s="31">
        <v>0.18</v>
      </c>
      <c r="O66" s="31">
        <v>0.91</v>
      </c>
      <c r="P66" s="167">
        <f>N66+O66</f>
        <v>1.09</v>
      </c>
      <c r="Q66" s="167">
        <v>9.09</v>
      </c>
      <c r="R66" s="163">
        <v>4.9</v>
      </c>
      <c r="S66" s="138"/>
      <c r="T66" s="163">
        <v>4.67</v>
      </c>
      <c r="U66" s="29"/>
      <c r="V66" s="152" t="s">
        <v>219</v>
      </c>
      <c r="W66" s="248"/>
    </row>
    <row r="67" spans="1:23" s="249" customFormat="1" ht="141.75">
      <c r="A67" s="259"/>
      <c r="B67" s="426"/>
      <c r="C67" s="261"/>
      <c r="D67" s="261"/>
      <c r="E67" s="262"/>
      <c r="F67" s="259"/>
      <c r="G67" s="262"/>
      <c r="H67" s="261"/>
      <c r="I67" s="261"/>
      <c r="J67" s="261"/>
      <c r="K67" s="261"/>
      <c r="L67" s="261"/>
      <c r="M67" s="261"/>
      <c r="N67" s="262"/>
      <c r="O67" s="262"/>
      <c r="P67" s="263"/>
      <c r="Q67" s="263"/>
      <c r="R67" s="263"/>
      <c r="S67" s="264"/>
      <c r="T67" s="263"/>
      <c r="U67" s="89"/>
      <c r="V67" s="265" t="s">
        <v>270</v>
      </c>
      <c r="W67" s="248"/>
    </row>
    <row r="68" spans="1:23" s="249" customFormat="1" ht="110.25">
      <c r="A68" s="259"/>
      <c r="B68" s="426"/>
      <c r="C68" s="261"/>
      <c r="D68" s="261"/>
      <c r="E68" s="262"/>
      <c r="F68" s="259"/>
      <c r="G68" s="262"/>
      <c r="H68" s="261"/>
      <c r="I68" s="261"/>
      <c r="J68" s="261"/>
      <c r="K68" s="261"/>
      <c r="L68" s="261"/>
      <c r="M68" s="261"/>
      <c r="N68" s="262"/>
      <c r="O68" s="262"/>
      <c r="P68" s="263"/>
      <c r="Q68" s="263"/>
      <c r="R68" s="263"/>
      <c r="S68" s="264"/>
      <c r="T68" s="263"/>
      <c r="U68" s="89"/>
      <c r="V68" s="265" t="s">
        <v>271</v>
      </c>
      <c r="W68" s="248"/>
    </row>
    <row r="69" spans="1:23" s="5" customFormat="1" ht="189">
      <c r="A69" s="259"/>
      <c r="B69" s="426"/>
      <c r="C69" s="261"/>
      <c r="D69" s="261"/>
      <c r="E69" s="262"/>
      <c r="F69" s="259"/>
      <c r="G69" s="262"/>
      <c r="H69" s="261"/>
      <c r="I69" s="261"/>
      <c r="J69" s="261"/>
      <c r="K69" s="261"/>
      <c r="L69" s="261"/>
      <c r="M69" s="261"/>
      <c r="N69" s="59"/>
      <c r="O69" s="59"/>
      <c r="P69" s="263"/>
      <c r="Q69" s="263"/>
      <c r="R69" s="263"/>
      <c r="S69" s="264"/>
      <c r="T69" s="263"/>
      <c r="U69" s="89"/>
      <c r="V69" s="265" t="s">
        <v>81</v>
      </c>
      <c r="W69" s="179"/>
    </row>
    <row r="70" spans="1:23" s="373" customFormat="1" ht="110.25">
      <c r="A70" s="266"/>
      <c r="B70" s="427"/>
      <c r="C70" s="268"/>
      <c r="D70" s="268"/>
      <c r="E70" s="269"/>
      <c r="F70" s="266"/>
      <c r="G70" s="269"/>
      <c r="H70" s="268"/>
      <c r="I70" s="268"/>
      <c r="J70" s="268"/>
      <c r="K70" s="268"/>
      <c r="L70" s="268"/>
      <c r="M70" s="268"/>
      <c r="N70" s="59"/>
      <c r="O70" s="59"/>
      <c r="P70" s="270"/>
      <c r="Q70" s="270"/>
      <c r="R70" s="270"/>
      <c r="S70" s="271"/>
      <c r="T70" s="270"/>
      <c r="U70" s="274"/>
      <c r="V70" s="275" t="s">
        <v>210</v>
      </c>
      <c r="W70" s="372"/>
    </row>
    <row r="71" spans="1:23" s="5" customFormat="1" ht="182.25" customHeight="1">
      <c r="A71" s="57">
        <v>10</v>
      </c>
      <c r="B71" s="123" t="s">
        <v>97</v>
      </c>
      <c r="C71" s="55">
        <v>20</v>
      </c>
      <c r="D71" s="55" t="s">
        <v>147</v>
      </c>
      <c r="E71" s="56"/>
      <c r="F71" s="57"/>
      <c r="G71" s="56"/>
      <c r="H71" s="55"/>
      <c r="I71" s="55"/>
      <c r="J71" s="55"/>
      <c r="K71" s="55"/>
      <c r="L71" s="55"/>
      <c r="M71" s="55"/>
      <c r="N71" s="59"/>
      <c r="O71" s="59"/>
      <c r="P71" s="163"/>
      <c r="Q71" s="163"/>
      <c r="R71" s="163"/>
      <c r="S71" s="180"/>
      <c r="T71" s="163"/>
      <c r="U71" s="97"/>
      <c r="V71" s="61" t="s">
        <v>190</v>
      </c>
      <c r="W71" s="179"/>
    </row>
    <row r="72" spans="1:22" ht="110.25">
      <c r="A72" s="368">
        <v>11</v>
      </c>
      <c r="B72" s="428" t="s">
        <v>99</v>
      </c>
      <c r="C72" s="370">
        <v>20</v>
      </c>
      <c r="D72" s="370">
        <v>5.49</v>
      </c>
      <c r="E72" s="311"/>
      <c r="F72" s="368" t="s">
        <v>287</v>
      </c>
      <c r="G72" s="311" t="s">
        <v>257</v>
      </c>
      <c r="H72" s="370" t="s">
        <v>147</v>
      </c>
      <c r="I72" s="370" t="s">
        <v>147</v>
      </c>
      <c r="J72" s="370" t="s">
        <v>147</v>
      </c>
      <c r="K72" s="370" t="s">
        <v>147</v>
      </c>
      <c r="L72" s="370">
        <v>1.02</v>
      </c>
      <c r="M72" s="370">
        <v>0</v>
      </c>
      <c r="N72" s="311">
        <v>0.09</v>
      </c>
      <c r="O72" s="311">
        <v>0.14</v>
      </c>
      <c r="P72" s="370">
        <v>0.23</v>
      </c>
      <c r="Q72" s="370" t="s">
        <v>255</v>
      </c>
      <c r="R72" s="370">
        <v>3.72</v>
      </c>
      <c r="S72" s="368"/>
      <c r="T72" s="370">
        <v>3.44</v>
      </c>
      <c r="U72" s="412">
        <v>0.7</v>
      </c>
      <c r="V72" s="352" t="s">
        <v>256</v>
      </c>
    </row>
    <row r="73" spans="1:26" ht="350.25" customHeight="1">
      <c r="A73" s="21">
        <v>12</v>
      </c>
      <c r="B73" s="123" t="s">
        <v>253</v>
      </c>
      <c r="C73" s="124">
        <v>10</v>
      </c>
      <c r="D73" s="124">
        <v>6.33</v>
      </c>
      <c r="E73" s="126"/>
      <c r="F73" s="21" t="s">
        <v>100</v>
      </c>
      <c r="G73" s="126" t="s">
        <v>242</v>
      </c>
      <c r="H73" s="124" t="s">
        <v>147</v>
      </c>
      <c r="I73" s="124" t="s">
        <v>147</v>
      </c>
      <c r="J73" s="124" t="s">
        <v>147</v>
      </c>
      <c r="K73" s="124" t="s">
        <v>147</v>
      </c>
      <c r="L73" s="124">
        <v>1.98</v>
      </c>
      <c r="M73" s="124"/>
      <c r="N73" s="126"/>
      <c r="O73" s="126"/>
      <c r="P73" s="177"/>
      <c r="Q73" s="177">
        <v>5.33</v>
      </c>
      <c r="R73" s="177">
        <v>4.02</v>
      </c>
      <c r="S73" s="178"/>
      <c r="T73" s="177">
        <v>3.83</v>
      </c>
      <c r="U73" s="22"/>
      <c r="V73" s="61" t="s">
        <v>82</v>
      </c>
      <c r="W73" s="18">
        <f>SUM(N52:T52)</f>
        <v>25.220000000000002</v>
      </c>
      <c r="X73" s="13">
        <f>4.88-3.9</f>
        <v>0.98</v>
      </c>
      <c r="Y73" s="13">
        <v>8.98</v>
      </c>
      <c r="Z73" s="13">
        <v>-7.43</v>
      </c>
    </row>
    <row r="74" spans="1:22" ht="15.75">
      <c r="A74" s="57"/>
      <c r="B74" s="423"/>
      <c r="C74" s="97"/>
      <c r="D74" s="57"/>
      <c r="E74" s="56"/>
      <c r="F74" s="57"/>
      <c r="G74" s="121"/>
      <c r="H74" s="55"/>
      <c r="I74" s="55"/>
      <c r="J74" s="55"/>
      <c r="K74" s="55"/>
      <c r="L74" s="55"/>
      <c r="M74" s="55"/>
      <c r="N74" s="56"/>
      <c r="O74" s="56"/>
      <c r="P74" s="163"/>
      <c r="Q74" s="163"/>
      <c r="R74" s="163"/>
      <c r="S74" s="164"/>
      <c r="T74" s="163"/>
      <c r="U74" s="402"/>
      <c r="V74" s="166"/>
    </row>
    <row r="75" spans="1:22" ht="15.75">
      <c r="A75" s="57"/>
      <c r="B75" s="123"/>
      <c r="C75" s="97"/>
      <c r="D75" s="57"/>
      <c r="E75" s="56"/>
      <c r="F75" s="57"/>
      <c r="G75" s="58"/>
      <c r="H75" s="55"/>
      <c r="I75" s="55"/>
      <c r="J75" s="55"/>
      <c r="K75" s="55"/>
      <c r="L75" s="55"/>
      <c r="M75" s="55"/>
      <c r="N75" s="56"/>
      <c r="O75" s="56"/>
      <c r="P75" s="180"/>
      <c r="Q75" s="180"/>
      <c r="R75" s="180"/>
      <c r="S75" s="180"/>
      <c r="T75" s="180"/>
      <c r="U75" s="97"/>
      <c r="V75" s="61"/>
    </row>
    <row r="77" ht="16.5" thickBot="1"/>
    <row r="78" spans="1:22" ht="17.25" thickBot="1" thickTop="1">
      <c r="A78" s="181"/>
      <c r="B78" s="182"/>
      <c r="C78" s="183"/>
      <c r="D78" s="181"/>
      <c r="E78" s="184"/>
      <c r="F78" s="181"/>
      <c r="G78" s="185"/>
      <c r="H78" s="186"/>
      <c r="I78" s="186"/>
      <c r="J78" s="186"/>
      <c r="K78" s="186"/>
      <c r="L78" s="1"/>
      <c r="M78" s="1"/>
      <c r="N78" s="184"/>
      <c r="O78" s="184"/>
      <c r="P78" s="214"/>
      <c r="Q78" s="214"/>
      <c r="R78" s="215"/>
      <c r="S78" s="215"/>
      <c r="T78" s="2"/>
      <c r="U78" s="183"/>
      <c r="V78" s="187"/>
    </row>
    <row r="79" ht="16.5" thickTop="1"/>
    <row r="126" ht="15.75">
      <c r="N126" s="16">
        <f>125.62*1.05</f>
        <v>131.901</v>
      </c>
    </row>
  </sheetData>
  <sheetProtection/>
  <mergeCells count="51">
    <mergeCell ref="G13:G25"/>
    <mergeCell ref="C61:C62"/>
    <mergeCell ref="B61:B62"/>
    <mergeCell ref="B51:V51"/>
    <mergeCell ref="B48:V48"/>
    <mergeCell ref="C6:C8"/>
    <mergeCell ref="E6:E8"/>
    <mergeCell ref="B10:H10"/>
    <mergeCell ref="S17:S34"/>
    <mergeCell ref="S13:S16"/>
    <mergeCell ref="R17:R34"/>
    <mergeCell ref="P61:P62"/>
    <mergeCell ref="M61:M62"/>
    <mergeCell ref="L61:L62"/>
    <mergeCell ref="K61:K62"/>
    <mergeCell ref="J61:J62"/>
    <mergeCell ref="A61:A62"/>
    <mergeCell ref="G61:G62"/>
    <mergeCell ref="F61:F62"/>
    <mergeCell ref="E61:E62"/>
    <mergeCell ref="D61:D62"/>
    <mergeCell ref="N2:P2"/>
    <mergeCell ref="H2:H3"/>
    <mergeCell ref="I61:I62"/>
    <mergeCell ref="H61:H62"/>
    <mergeCell ref="U61:U62"/>
    <mergeCell ref="T61:T62"/>
    <mergeCell ref="R61:R62"/>
    <mergeCell ref="Q61:Q62"/>
    <mergeCell ref="O61:O62"/>
    <mergeCell ref="N61:N62"/>
    <mergeCell ref="M2:M3"/>
    <mergeCell ref="S2:S3"/>
    <mergeCell ref="B5:V5"/>
    <mergeCell ref="S11:S12"/>
    <mergeCell ref="E2:E3"/>
    <mergeCell ref="R2:R3"/>
    <mergeCell ref="V2:V3"/>
    <mergeCell ref="I2:I3"/>
    <mergeCell ref="F2:F3"/>
    <mergeCell ref="K2:K3"/>
    <mergeCell ref="G2:G3"/>
    <mergeCell ref="J2:J3"/>
    <mergeCell ref="A1:V1"/>
    <mergeCell ref="A2:A3"/>
    <mergeCell ref="B2:B3"/>
    <mergeCell ref="C2:C3"/>
    <mergeCell ref="D2:D3"/>
    <mergeCell ref="U2:U3"/>
    <mergeCell ref="L2:L3"/>
    <mergeCell ref="T2:T3"/>
  </mergeCells>
  <printOptions horizontalCentered="1"/>
  <pageMargins left="0.25" right="0.25" top="0.5" bottom="0.5" header="0" footer="0"/>
  <pageSetup horizontalDpi="600" verticalDpi="600" orientation="landscape" paperSize="5" scale="55" r:id="rId1"/>
  <rowBreaks count="4" manualBreakCount="4">
    <brk id="47" max="255" man="1"/>
    <brk id="62" max="21" man="1"/>
    <brk id="72" max="21" man="1"/>
    <brk id="74" max="255" man="1"/>
  </rowBreaks>
</worksheet>
</file>

<file path=xl/worksheets/sheet8.xml><?xml version="1.0" encoding="utf-8"?>
<worksheet xmlns="http://schemas.openxmlformats.org/spreadsheetml/2006/main" xmlns:r="http://schemas.openxmlformats.org/officeDocument/2006/relationships">
  <dimension ref="A1:Z128"/>
  <sheetViews>
    <sheetView view="pageBreakPreview" zoomScale="55" zoomScaleNormal="55" zoomScaleSheetLayoutView="55" zoomScalePageLayoutView="0" workbookViewId="0" topLeftCell="A1">
      <pane ySplit="3" topLeftCell="A24" activePane="bottomLeft" state="frozen"/>
      <selection pane="topLeft" activeCell="A1" sqref="A1"/>
      <selection pane="bottomLeft" activeCell="I2" sqref="I2:I3"/>
    </sheetView>
  </sheetViews>
  <sheetFormatPr defaultColWidth="9.140625" defaultRowHeight="12.75"/>
  <cols>
    <col min="1" max="1" width="6.00390625" style="12" customWidth="1"/>
    <col min="2" max="2" width="28.8515625" style="429" customWidth="1"/>
    <col min="3" max="3" width="11.28125" style="15" customWidth="1"/>
    <col min="4" max="4" width="10.7109375" style="12" customWidth="1"/>
    <col min="5" max="5" width="12.7109375" style="16" customWidth="1"/>
    <col min="6" max="6" width="16.28125" style="12" customWidth="1"/>
    <col min="7" max="7" width="23.140625" style="17" customWidth="1"/>
    <col min="8" max="8" width="11.28125" style="18" customWidth="1"/>
    <col min="9" max="9" width="12.140625" style="18" customWidth="1"/>
    <col min="10" max="11" width="11.421875" style="18" customWidth="1"/>
    <col min="12" max="12" width="13.7109375" style="18" customWidth="1"/>
    <col min="13" max="13" width="12.7109375" style="18" customWidth="1"/>
    <col min="14" max="14" width="13.00390625" style="16" customWidth="1"/>
    <col min="15" max="15" width="14.7109375" style="16" customWidth="1"/>
    <col min="16" max="17" width="12.00390625" style="212" customWidth="1"/>
    <col min="18" max="18" width="13.421875" style="212" customWidth="1"/>
    <col min="19" max="19" width="25.421875" style="213" hidden="1" customWidth="1"/>
    <col min="20" max="20" width="14.00390625" style="213" customWidth="1"/>
    <col min="21" max="21" width="16.28125" style="15" customWidth="1"/>
    <col min="22" max="22" width="32.140625" style="20" customWidth="1"/>
    <col min="23" max="23" width="16.00390625" style="12" hidden="1" customWidth="1"/>
    <col min="24" max="16384" width="9.140625" style="13" customWidth="1"/>
  </cols>
  <sheetData>
    <row r="1" spans="1:25" s="5" customFormat="1" ht="51" customHeight="1">
      <c r="A1" s="489" t="s">
        <v>224</v>
      </c>
      <c r="B1" s="489"/>
      <c r="C1" s="489"/>
      <c r="D1" s="489"/>
      <c r="E1" s="489"/>
      <c r="F1" s="489"/>
      <c r="G1" s="489"/>
      <c r="H1" s="489"/>
      <c r="I1" s="489"/>
      <c r="J1" s="489"/>
      <c r="K1" s="489"/>
      <c r="L1" s="489"/>
      <c r="M1" s="489"/>
      <c r="N1" s="489"/>
      <c r="O1" s="489"/>
      <c r="P1" s="489"/>
      <c r="Q1" s="489"/>
      <c r="R1" s="489"/>
      <c r="S1" s="489"/>
      <c r="T1" s="489"/>
      <c r="U1" s="489"/>
      <c r="V1" s="489"/>
      <c r="Y1" s="6"/>
    </row>
    <row r="2" spans="1:23" s="8" customFormat="1" ht="78.75" customHeight="1">
      <c r="A2" s="490" t="s">
        <v>332</v>
      </c>
      <c r="B2" s="492" t="s">
        <v>386</v>
      </c>
      <c r="C2" s="492" t="s">
        <v>143</v>
      </c>
      <c r="D2" s="490" t="s">
        <v>142</v>
      </c>
      <c r="E2" s="494" t="s">
        <v>387</v>
      </c>
      <c r="F2" s="490" t="s">
        <v>120</v>
      </c>
      <c r="G2" s="500" t="s">
        <v>103</v>
      </c>
      <c r="H2" s="498" t="s">
        <v>156</v>
      </c>
      <c r="I2" s="498" t="s">
        <v>338</v>
      </c>
      <c r="J2" s="498" t="s">
        <v>395</v>
      </c>
      <c r="K2" s="498" t="s">
        <v>102</v>
      </c>
      <c r="L2" s="498" t="s">
        <v>317</v>
      </c>
      <c r="M2" s="498" t="s">
        <v>263</v>
      </c>
      <c r="N2" s="506" t="s">
        <v>273</v>
      </c>
      <c r="O2" s="507"/>
      <c r="P2" s="508"/>
      <c r="Q2" s="376" t="s">
        <v>204</v>
      </c>
      <c r="R2" s="496" t="s">
        <v>155</v>
      </c>
      <c r="S2" s="504" t="s">
        <v>365</v>
      </c>
      <c r="T2" s="504" t="s">
        <v>152</v>
      </c>
      <c r="U2" s="492" t="s">
        <v>140</v>
      </c>
      <c r="V2" s="502" t="s">
        <v>364</v>
      </c>
      <c r="W2" s="7" t="s">
        <v>389</v>
      </c>
    </row>
    <row r="3" spans="1:23" s="8" customFormat="1" ht="84.75" customHeight="1">
      <c r="A3" s="491"/>
      <c r="B3" s="493"/>
      <c r="C3" s="493"/>
      <c r="D3" s="491"/>
      <c r="E3" s="495"/>
      <c r="F3" s="491"/>
      <c r="G3" s="501"/>
      <c r="H3" s="499"/>
      <c r="I3" s="499"/>
      <c r="J3" s="499"/>
      <c r="K3" s="499"/>
      <c r="L3" s="499"/>
      <c r="M3" s="499"/>
      <c r="N3" s="126" t="s">
        <v>117</v>
      </c>
      <c r="O3" s="126" t="s">
        <v>225</v>
      </c>
      <c r="P3" s="178" t="s">
        <v>265</v>
      </c>
      <c r="Q3" s="377"/>
      <c r="R3" s="497"/>
      <c r="S3" s="505"/>
      <c r="T3" s="505"/>
      <c r="U3" s="493"/>
      <c r="V3" s="503"/>
      <c r="W3" s="9"/>
    </row>
    <row r="4" spans="1:23" s="8" customFormat="1" ht="15.75">
      <c r="A4" s="21">
        <v>1</v>
      </c>
      <c r="B4" s="22">
        <v>2</v>
      </c>
      <c r="C4" s="22">
        <v>3</v>
      </c>
      <c r="D4" s="21">
        <v>4</v>
      </c>
      <c r="E4" s="23">
        <v>5</v>
      </c>
      <c r="F4" s="24">
        <v>6</v>
      </c>
      <c r="G4" s="23">
        <v>7</v>
      </c>
      <c r="H4" s="24">
        <v>8</v>
      </c>
      <c r="I4" s="24">
        <v>9</v>
      </c>
      <c r="J4" s="24">
        <v>10</v>
      </c>
      <c r="K4" s="24">
        <v>11</v>
      </c>
      <c r="L4" s="24">
        <v>12</v>
      </c>
      <c r="M4" s="24"/>
      <c r="N4" s="23">
        <v>13</v>
      </c>
      <c r="O4" s="23">
        <v>14</v>
      </c>
      <c r="P4" s="188">
        <v>15</v>
      </c>
      <c r="Q4" s="188"/>
      <c r="R4" s="188">
        <v>16</v>
      </c>
      <c r="S4" s="188">
        <v>11</v>
      </c>
      <c r="T4" s="188">
        <v>17</v>
      </c>
      <c r="U4" s="22">
        <v>18</v>
      </c>
      <c r="V4" s="25">
        <v>19</v>
      </c>
      <c r="W4" s="9"/>
    </row>
    <row r="5" spans="1:23" s="11" customFormat="1" ht="15.75">
      <c r="A5" s="26">
        <v>1</v>
      </c>
      <c r="B5" s="475" t="s">
        <v>118</v>
      </c>
      <c r="C5" s="475"/>
      <c r="D5" s="475"/>
      <c r="E5" s="475"/>
      <c r="F5" s="475"/>
      <c r="G5" s="475"/>
      <c r="H5" s="475"/>
      <c r="I5" s="475"/>
      <c r="J5" s="475"/>
      <c r="K5" s="475"/>
      <c r="L5" s="475"/>
      <c r="M5" s="475"/>
      <c r="N5" s="475"/>
      <c r="O5" s="475"/>
      <c r="P5" s="475"/>
      <c r="Q5" s="475"/>
      <c r="R5" s="475"/>
      <c r="S5" s="475"/>
      <c r="T5" s="475"/>
      <c r="U5" s="475"/>
      <c r="V5" s="476"/>
      <c r="W5" s="10"/>
    </row>
    <row r="6" spans="1:25" s="36" customFormat="1" ht="161.25" customHeight="1">
      <c r="A6" s="27" t="s">
        <v>15</v>
      </c>
      <c r="B6" s="413" t="s">
        <v>172</v>
      </c>
      <c r="C6" s="29">
        <v>4.3972</v>
      </c>
      <c r="D6" s="30">
        <v>3.82</v>
      </c>
      <c r="E6" s="483">
        <v>62</v>
      </c>
      <c r="F6" s="27" t="s">
        <v>352</v>
      </c>
      <c r="G6" s="32" t="s">
        <v>331</v>
      </c>
      <c r="H6" s="30">
        <v>4.52</v>
      </c>
      <c r="I6" s="30">
        <f>1.59</f>
        <v>1.59</v>
      </c>
      <c r="J6" s="30">
        <v>0</v>
      </c>
      <c r="K6" s="30">
        <v>0</v>
      </c>
      <c r="L6" s="30">
        <v>0</v>
      </c>
      <c r="M6" s="30"/>
      <c r="N6" s="31"/>
      <c r="O6" s="31"/>
      <c r="P6" s="167">
        <f>O6+N6</f>
        <v>0</v>
      </c>
      <c r="Q6" s="168"/>
      <c r="R6" s="168">
        <f>(P6+H6+I6+J6)*5%+H6+P6+I6+J6</f>
        <v>6.4155</v>
      </c>
      <c r="S6" s="189" t="s">
        <v>331</v>
      </c>
      <c r="T6" s="167">
        <f>I6+P6+H6+J6</f>
        <v>6.109999999999999</v>
      </c>
      <c r="U6" s="33" t="s">
        <v>145</v>
      </c>
      <c r="V6" s="34" t="s">
        <v>106</v>
      </c>
      <c r="W6" s="35">
        <v>5.82</v>
      </c>
      <c r="Y6" s="36">
        <v>3.82</v>
      </c>
    </row>
    <row r="7" spans="1:23" s="50" customFormat="1" ht="15.75">
      <c r="A7" s="37"/>
      <c r="B7" s="486" t="s">
        <v>336</v>
      </c>
      <c r="C7" s="39"/>
      <c r="D7" s="40"/>
      <c r="E7" s="484"/>
      <c r="F7" s="37"/>
      <c r="G7" s="42"/>
      <c r="H7" s="40"/>
      <c r="I7" s="40"/>
      <c r="J7" s="40"/>
      <c r="K7" s="40"/>
      <c r="L7" s="40"/>
      <c r="M7" s="40"/>
      <c r="N7" s="41"/>
      <c r="O7" s="41"/>
      <c r="P7" s="168"/>
      <c r="Q7" s="168"/>
      <c r="R7" s="168"/>
      <c r="S7" s="190"/>
      <c r="T7" s="140"/>
      <c r="U7" s="39"/>
      <c r="V7" s="34"/>
      <c r="W7" s="49"/>
    </row>
    <row r="8" spans="1:23" s="50" customFormat="1" ht="15.75">
      <c r="A8" s="37"/>
      <c r="B8" s="486"/>
      <c r="C8" s="39"/>
      <c r="D8" s="40"/>
      <c r="E8" s="484"/>
      <c r="F8" s="37"/>
      <c r="G8" s="42"/>
      <c r="H8" s="40"/>
      <c r="I8" s="40"/>
      <c r="J8" s="40"/>
      <c r="K8" s="40"/>
      <c r="L8" s="40"/>
      <c r="M8" s="40"/>
      <c r="N8" s="41"/>
      <c r="O8" s="41"/>
      <c r="P8" s="168"/>
      <c r="Q8" s="168"/>
      <c r="R8" s="168"/>
      <c r="S8" s="190"/>
      <c r="T8" s="140"/>
      <c r="U8" s="39"/>
      <c r="V8" s="34"/>
      <c r="W8" s="49"/>
    </row>
    <row r="9" spans="1:23" s="50" customFormat="1" ht="29.25" customHeight="1">
      <c r="A9" s="51"/>
      <c r="B9" s="487"/>
      <c r="C9" s="39"/>
      <c r="D9" s="40"/>
      <c r="E9" s="484"/>
      <c r="F9" s="37"/>
      <c r="G9" s="42"/>
      <c r="H9" s="40"/>
      <c r="I9" s="40"/>
      <c r="J9" s="40"/>
      <c r="K9" s="40"/>
      <c r="L9" s="40"/>
      <c r="M9" s="40"/>
      <c r="N9" s="41"/>
      <c r="O9" s="41"/>
      <c r="P9" s="168"/>
      <c r="Q9" s="168"/>
      <c r="R9" s="168"/>
      <c r="S9" s="190"/>
      <c r="T9" s="140"/>
      <c r="U9" s="39"/>
      <c r="V9" s="52"/>
      <c r="W9" s="49"/>
    </row>
    <row r="10" spans="1:23" s="50" customFormat="1" ht="135" customHeight="1">
      <c r="A10" s="27" t="s">
        <v>16</v>
      </c>
      <c r="B10" s="123" t="s">
        <v>173</v>
      </c>
      <c r="C10" s="54"/>
      <c r="D10" s="55">
        <v>0.23</v>
      </c>
      <c r="E10" s="484"/>
      <c r="F10" s="57" t="s">
        <v>121</v>
      </c>
      <c r="G10" s="58" t="s">
        <v>331</v>
      </c>
      <c r="H10" s="55">
        <v>0.2</v>
      </c>
      <c r="I10" s="55">
        <v>0.02</v>
      </c>
      <c r="J10" s="55">
        <v>0</v>
      </c>
      <c r="K10" s="55">
        <v>0</v>
      </c>
      <c r="L10" s="55">
        <v>0</v>
      </c>
      <c r="M10" s="55"/>
      <c r="N10" s="56">
        <v>0</v>
      </c>
      <c r="O10" s="56"/>
      <c r="P10" s="163">
        <f>O10+N10</f>
        <v>0</v>
      </c>
      <c r="Q10" s="168"/>
      <c r="R10" s="168">
        <f>(P10+H10+I10+J10)*5%+H10+P10+I10+J10</f>
        <v>0.231</v>
      </c>
      <c r="S10" s="196" t="s">
        <v>331</v>
      </c>
      <c r="T10" s="167">
        <f>I10+P10+H10+J10</f>
        <v>0.22</v>
      </c>
      <c r="U10" s="60" t="s">
        <v>146</v>
      </c>
      <c r="V10" s="61" t="s">
        <v>371</v>
      </c>
      <c r="W10" s="62">
        <v>0.29</v>
      </c>
    </row>
    <row r="11" spans="1:23" s="67" customFormat="1" ht="124.5" customHeight="1">
      <c r="A11" s="27" t="s">
        <v>17</v>
      </c>
      <c r="B11" s="123" t="s">
        <v>174</v>
      </c>
      <c r="C11" s="29">
        <v>26.6783</v>
      </c>
      <c r="D11" s="55">
        <v>30.47</v>
      </c>
      <c r="E11" s="484"/>
      <c r="F11" s="63" t="s">
        <v>122</v>
      </c>
      <c r="G11" s="64" t="s">
        <v>157</v>
      </c>
      <c r="H11" s="40">
        <v>19.48</v>
      </c>
      <c r="I11" s="40">
        <f>2.55</f>
        <v>2.55</v>
      </c>
      <c r="J11" s="40">
        <v>0</v>
      </c>
      <c r="K11" s="40">
        <v>0</v>
      </c>
      <c r="L11" s="40">
        <v>0</v>
      </c>
      <c r="M11" s="40"/>
      <c r="N11" s="56">
        <v>0</v>
      </c>
      <c r="O11" s="41"/>
      <c r="P11" s="163">
        <f>O11+N11</f>
        <v>0</v>
      </c>
      <c r="Q11" s="167"/>
      <c r="R11" s="167">
        <f>(P11+H11+I11)*5%+H11+P11+I11</f>
        <v>23.131500000000003</v>
      </c>
      <c r="S11" s="190" t="s">
        <v>329</v>
      </c>
      <c r="T11" s="167">
        <f>I11+P11+H11+J11</f>
        <v>22.03</v>
      </c>
      <c r="U11" s="65">
        <f>T11/D11</f>
        <v>0.7230062356416148</v>
      </c>
      <c r="V11" s="66" t="s">
        <v>371</v>
      </c>
      <c r="W11" s="62">
        <v>20.86</v>
      </c>
    </row>
    <row r="12" spans="1:25" s="67" customFormat="1" ht="209.25" customHeight="1">
      <c r="A12" s="68" t="s">
        <v>18</v>
      </c>
      <c r="B12" s="414" t="s">
        <v>193</v>
      </c>
      <c r="C12" s="70"/>
      <c r="D12" s="27">
        <v>4.85</v>
      </c>
      <c r="E12" s="484"/>
      <c r="F12" s="71" t="s">
        <v>327</v>
      </c>
      <c r="G12" s="3" t="s">
        <v>63</v>
      </c>
      <c r="H12" s="27">
        <v>0</v>
      </c>
      <c r="I12" s="27">
        <v>0.94</v>
      </c>
      <c r="J12" s="27">
        <v>1.28</v>
      </c>
      <c r="K12" s="27">
        <v>0</v>
      </c>
      <c r="L12" s="27">
        <v>0</v>
      </c>
      <c r="M12" s="27"/>
      <c r="N12" s="32">
        <v>0</v>
      </c>
      <c r="O12" s="32">
        <v>0.12</v>
      </c>
      <c r="P12" s="138">
        <f>O12+N12</f>
        <v>0.12</v>
      </c>
      <c r="Q12" s="140"/>
      <c r="R12" s="168">
        <f>(P12+H12+I12+J12+K12)*5%+H12+P12+I12+J12+K12</f>
        <v>2.457</v>
      </c>
      <c r="S12" s="138" t="s">
        <v>379</v>
      </c>
      <c r="T12" s="167">
        <f>I12+P12+H12+J12</f>
        <v>2.34</v>
      </c>
      <c r="U12" s="72">
        <v>0.367</v>
      </c>
      <c r="V12" s="445" t="s">
        <v>371</v>
      </c>
      <c r="W12" s="62"/>
      <c r="Y12" s="36"/>
    </row>
    <row r="13" spans="1:23" s="67" customFormat="1" ht="216" customHeight="1">
      <c r="A13" s="37" t="s">
        <v>315</v>
      </c>
      <c r="B13" s="415" t="s">
        <v>194</v>
      </c>
      <c r="C13" s="70"/>
      <c r="D13" s="37">
        <v>4.42</v>
      </c>
      <c r="E13" s="41"/>
      <c r="F13" s="82" t="s">
        <v>327</v>
      </c>
      <c r="G13" s="4" t="s">
        <v>400</v>
      </c>
      <c r="H13" s="37">
        <v>0</v>
      </c>
      <c r="I13" s="37">
        <v>1.55</v>
      </c>
      <c r="J13" s="37">
        <v>0.59</v>
      </c>
      <c r="K13" s="37">
        <v>0</v>
      </c>
      <c r="L13" s="37">
        <v>0</v>
      </c>
      <c r="M13" s="37"/>
      <c r="N13" s="42">
        <v>0</v>
      </c>
      <c r="O13" s="42"/>
      <c r="P13" s="140">
        <f>O13+N13</f>
        <v>0</v>
      </c>
      <c r="Q13" s="140"/>
      <c r="R13" s="168">
        <f>(P13+H13+I13+J13+K13)*5%+H13+P13+I13+J13+K13</f>
        <v>2.247</v>
      </c>
      <c r="S13" s="140" t="s">
        <v>380</v>
      </c>
      <c r="T13" s="167">
        <f>I13+P13+H13+J13</f>
        <v>2.14</v>
      </c>
      <c r="U13" s="96">
        <v>0.4841</v>
      </c>
      <c r="V13" s="76" t="s">
        <v>371</v>
      </c>
      <c r="W13" s="62"/>
    </row>
    <row r="14" spans="1:23" s="232" customFormat="1" ht="183" customHeight="1">
      <c r="A14" s="21" t="s">
        <v>362</v>
      </c>
      <c r="B14" s="123" t="s">
        <v>52</v>
      </c>
      <c r="C14" s="22">
        <v>3.85</v>
      </c>
      <c r="D14" s="124">
        <v>5.37</v>
      </c>
      <c r="E14" s="484"/>
      <c r="F14" s="229" t="s">
        <v>313</v>
      </c>
      <c r="G14" s="64" t="s">
        <v>314</v>
      </c>
      <c r="H14" s="124">
        <v>0</v>
      </c>
      <c r="I14" s="124">
        <v>0</v>
      </c>
      <c r="J14" s="124">
        <v>0</v>
      </c>
      <c r="K14" s="124">
        <v>0.4</v>
      </c>
      <c r="L14" s="124">
        <v>1.51</v>
      </c>
      <c r="M14" s="124"/>
      <c r="N14" s="126">
        <v>1.79</v>
      </c>
      <c r="O14" s="126">
        <v>0.74</v>
      </c>
      <c r="P14" s="175">
        <f>N14+O14</f>
        <v>2.5300000000000002</v>
      </c>
      <c r="Q14" s="171"/>
      <c r="R14" s="171">
        <v>4.24</v>
      </c>
      <c r="S14" s="178"/>
      <c r="T14" s="178">
        <v>4.04</v>
      </c>
      <c r="U14" s="230">
        <v>1</v>
      </c>
      <c r="V14" s="19" t="s">
        <v>374</v>
      </c>
      <c r="W14" s="231"/>
    </row>
    <row r="15" spans="1:23" s="232" customFormat="1" ht="149.25" customHeight="1">
      <c r="A15" s="217" t="s">
        <v>363</v>
      </c>
      <c r="B15" s="233" t="s">
        <v>53</v>
      </c>
      <c r="C15" s="218">
        <v>2.25</v>
      </c>
      <c r="D15" s="221">
        <v>2.92</v>
      </c>
      <c r="E15" s="485"/>
      <c r="F15" s="234" t="s">
        <v>309</v>
      </c>
      <c r="G15" s="235" t="s">
        <v>310</v>
      </c>
      <c r="H15" s="124">
        <v>0</v>
      </c>
      <c r="I15" s="124">
        <v>0</v>
      </c>
      <c r="J15" s="124">
        <v>0</v>
      </c>
      <c r="K15" s="124">
        <v>0.4</v>
      </c>
      <c r="L15" s="124">
        <v>1.58</v>
      </c>
      <c r="M15" s="124"/>
      <c r="N15" s="126">
        <v>0.12</v>
      </c>
      <c r="O15" s="126">
        <v>0</v>
      </c>
      <c r="P15" s="175">
        <f>N15+O15</f>
        <v>0.12</v>
      </c>
      <c r="Q15" s="171"/>
      <c r="R15" s="171">
        <v>2.1</v>
      </c>
      <c r="S15" s="178"/>
      <c r="T15" s="178">
        <v>2.28</v>
      </c>
      <c r="U15" s="230">
        <v>0.98</v>
      </c>
      <c r="V15" s="225" t="s">
        <v>372</v>
      </c>
      <c r="W15" s="231"/>
    </row>
    <row r="16" spans="1:23" s="104" customFormat="1" ht="142.5" thickBot="1">
      <c r="A16" s="51" t="s">
        <v>19</v>
      </c>
      <c r="B16" s="233" t="s">
        <v>175</v>
      </c>
      <c r="C16" s="54">
        <v>4.2986</v>
      </c>
      <c r="D16" s="91">
        <v>4.3</v>
      </c>
      <c r="E16" s="92"/>
      <c r="F16" s="99" t="s">
        <v>123</v>
      </c>
      <c r="G16" s="100"/>
      <c r="H16" s="91">
        <v>1.53</v>
      </c>
      <c r="I16" s="91">
        <v>0.66</v>
      </c>
      <c r="J16" s="91">
        <v>0</v>
      </c>
      <c r="K16" s="91">
        <v>0</v>
      </c>
      <c r="L16" s="91">
        <v>0</v>
      </c>
      <c r="M16" s="91"/>
      <c r="N16" s="92">
        <v>0</v>
      </c>
      <c r="O16" s="92"/>
      <c r="P16" s="174">
        <f>N16+O16</f>
        <v>0</v>
      </c>
      <c r="Q16" s="168"/>
      <c r="R16" s="168">
        <f>(P16+H16+I16+J16+K16)*5%+H16+P16+I16+J16+K16</f>
        <v>2.2995</v>
      </c>
      <c r="S16" s="199" t="s">
        <v>149</v>
      </c>
      <c r="T16" s="167">
        <f>I16+P16+H16+J16+K16</f>
        <v>2.19</v>
      </c>
      <c r="U16" s="101">
        <v>1</v>
      </c>
      <c r="V16" s="19" t="s">
        <v>106</v>
      </c>
      <c r="W16" s="103">
        <v>1.61</v>
      </c>
    </row>
    <row r="17" spans="1:23" s="108" customFormat="1" ht="217.5" customHeight="1">
      <c r="A17" s="51" t="s">
        <v>20</v>
      </c>
      <c r="B17" s="111" t="s">
        <v>176</v>
      </c>
      <c r="C17" s="39"/>
      <c r="D17" s="40">
        <v>0.9</v>
      </c>
      <c r="E17" s="41"/>
      <c r="F17" s="51" t="s">
        <v>124</v>
      </c>
      <c r="G17" s="105"/>
      <c r="H17" s="40">
        <v>1.08</v>
      </c>
      <c r="I17" s="40">
        <v>0.11</v>
      </c>
      <c r="J17" s="40">
        <v>0</v>
      </c>
      <c r="K17" s="40">
        <v>0</v>
      </c>
      <c r="L17" s="40">
        <v>0</v>
      </c>
      <c r="M17" s="40"/>
      <c r="N17" s="41">
        <v>0</v>
      </c>
      <c r="O17" s="41"/>
      <c r="P17" s="168">
        <f>N17+O17</f>
        <v>0</v>
      </c>
      <c r="Q17" s="168"/>
      <c r="R17" s="168">
        <f>(P17+H17+I17+J17+K17)*5%+H17+P17+I17+J17+K17</f>
        <v>1.2495000000000003</v>
      </c>
      <c r="S17" s="200" t="s">
        <v>148</v>
      </c>
      <c r="T17" s="167">
        <f>I17+P17+H17+J17+K17</f>
        <v>1.1900000000000002</v>
      </c>
      <c r="U17" s="101" t="s">
        <v>355</v>
      </c>
      <c r="V17" s="106" t="s">
        <v>37</v>
      </c>
      <c r="W17" s="107">
        <v>1.13</v>
      </c>
    </row>
    <row r="18" spans="1:23" s="228" customFormat="1" ht="168.75" customHeight="1">
      <c r="A18" s="216" t="s">
        <v>21</v>
      </c>
      <c r="B18" s="223" t="s">
        <v>50</v>
      </c>
      <c r="C18" s="224"/>
      <c r="D18" s="224"/>
      <c r="E18" s="225"/>
      <c r="F18" s="216"/>
      <c r="G18" s="222"/>
      <c r="H18" s="216"/>
      <c r="I18" s="216"/>
      <c r="J18" s="216"/>
      <c r="K18" s="216"/>
      <c r="L18" s="216"/>
      <c r="M18" s="216"/>
      <c r="N18" s="219"/>
      <c r="O18" s="222"/>
      <c r="P18" s="205"/>
      <c r="Q18" s="205"/>
      <c r="R18" s="205"/>
      <c r="S18" s="205"/>
      <c r="T18" s="220"/>
      <c r="U18" s="408">
        <v>0.85</v>
      </c>
      <c r="V18" s="226" t="s">
        <v>371</v>
      </c>
      <c r="W18" s="227"/>
    </row>
    <row r="19" spans="1:23" s="50" customFormat="1" ht="105.75" customHeight="1">
      <c r="A19" s="37"/>
      <c r="B19" s="111" t="s">
        <v>119</v>
      </c>
      <c r="C19" s="39">
        <v>9.8096</v>
      </c>
      <c r="D19" s="40">
        <v>5.43</v>
      </c>
      <c r="E19" s="41"/>
      <c r="F19" s="112" t="s">
        <v>311</v>
      </c>
      <c r="G19" s="113" t="s">
        <v>312</v>
      </c>
      <c r="H19" s="40">
        <v>0</v>
      </c>
      <c r="I19" s="40">
        <v>0</v>
      </c>
      <c r="J19" s="40">
        <v>5.65</v>
      </c>
      <c r="K19" s="40">
        <v>1.42</v>
      </c>
      <c r="L19" s="40">
        <v>1.55</v>
      </c>
      <c r="M19" s="40"/>
      <c r="N19" s="41">
        <v>0.34</v>
      </c>
      <c r="O19" s="41">
        <v>0</v>
      </c>
      <c r="P19" s="168">
        <f>O19+N19</f>
        <v>0.34</v>
      </c>
      <c r="Q19" s="168"/>
      <c r="R19" s="168">
        <v>9.408</v>
      </c>
      <c r="S19" s="201">
        <v>40224</v>
      </c>
      <c r="T19" s="167">
        <v>8.96</v>
      </c>
      <c r="U19" s="114">
        <v>0.8</v>
      </c>
      <c r="V19" s="115" t="s">
        <v>373</v>
      </c>
      <c r="W19" s="43">
        <v>1.9</v>
      </c>
    </row>
    <row r="20" spans="1:23" s="50" customFormat="1" ht="15.75">
      <c r="A20" s="37"/>
      <c r="B20" s="111"/>
      <c r="C20" s="39"/>
      <c r="D20" s="40"/>
      <c r="E20" s="41"/>
      <c r="F20" s="112"/>
      <c r="G20" s="88"/>
      <c r="H20" s="40"/>
      <c r="I20" s="40"/>
      <c r="J20" s="40"/>
      <c r="K20" s="40"/>
      <c r="L20" s="40"/>
      <c r="M20" s="40"/>
      <c r="N20" s="41"/>
      <c r="O20" s="41"/>
      <c r="P20" s="168"/>
      <c r="Q20" s="168"/>
      <c r="R20" s="168"/>
      <c r="S20" s="201">
        <v>40224</v>
      </c>
      <c r="T20" s="198"/>
      <c r="U20" s="89"/>
      <c r="V20" s="115"/>
      <c r="W20" s="43"/>
    </row>
    <row r="21" spans="1:23" s="50" customFormat="1" ht="15.75">
      <c r="A21" s="37"/>
      <c r="B21" s="111"/>
      <c r="C21" s="39"/>
      <c r="D21" s="40"/>
      <c r="E21" s="41"/>
      <c r="F21" s="82"/>
      <c r="G21" s="83"/>
      <c r="H21" s="40"/>
      <c r="I21" s="40"/>
      <c r="J21" s="40"/>
      <c r="K21" s="40"/>
      <c r="L21" s="40"/>
      <c r="M21" s="40"/>
      <c r="N21" s="41"/>
      <c r="O21" s="41"/>
      <c r="P21" s="168"/>
      <c r="Q21" s="168"/>
      <c r="R21" s="168"/>
      <c r="S21" s="202" t="s">
        <v>380</v>
      </c>
      <c r="T21" s="140"/>
      <c r="U21" s="78"/>
      <c r="V21" s="115"/>
      <c r="W21" s="43"/>
    </row>
    <row r="22" spans="1:23" s="50" customFormat="1" ht="15.75">
      <c r="A22" s="37"/>
      <c r="B22" s="111"/>
      <c r="C22" s="39"/>
      <c r="D22" s="40"/>
      <c r="E22" s="41"/>
      <c r="F22" s="82"/>
      <c r="G22" s="83"/>
      <c r="H22" s="40"/>
      <c r="I22" s="40"/>
      <c r="J22" s="40"/>
      <c r="K22" s="40"/>
      <c r="L22" s="40"/>
      <c r="M22" s="40"/>
      <c r="N22" s="41"/>
      <c r="O22" s="41"/>
      <c r="P22" s="168"/>
      <c r="Q22" s="168"/>
      <c r="R22" s="168"/>
      <c r="S22" s="202" t="s">
        <v>381</v>
      </c>
      <c r="T22" s="140"/>
      <c r="U22" s="78"/>
      <c r="V22" s="115"/>
      <c r="W22" s="43"/>
    </row>
    <row r="23" spans="1:23" s="50" customFormat="1" ht="15.75">
      <c r="A23" s="37"/>
      <c r="B23" s="111"/>
      <c r="C23" s="39"/>
      <c r="D23" s="40"/>
      <c r="E23" s="41"/>
      <c r="F23" s="82"/>
      <c r="G23" s="83"/>
      <c r="H23" s="40"/>
      <c r="I23" s="40"/>
      <c r="J23" s="40"/>
      <c r="K23" s="40"/>
      <c r="L23" s="40"/>
      <c r="M23" s="40"/>
      <c r="N23" s="41"/>
      <c r="O23" s="41"/>
      <c r="P23" s="168"/>
      <c r="Q23" s="168"/>
      <c r="R23" s="168"/>
      <c r="S23" s="202" t="s">
        <v>381</v>
      </c>
      <c r="T23" s="140"/>
      <c r="U23" s="78"/>
      <c r="V23" s="115"/>
      <c r="W23" s="43"/>
    </row>
    <row r="24" spans="1:23" s="50" customFormat="1" ht="15.75">
      <c r="A24" s="37"/>
      <c r="B24" s="111"/>
      <c r="C24" s="39"/>
      <c r="D24" s="40"/>
      <c r="E24" s="41"/>
      <c r="F24" s="82"/>
      <c r="G24" s="83"/>
      <c r="H24" s="40"/>
      <c r="I24" s="40"/>
      <c r="J24" s="40"/>
      <c r="K24" s="40"/>
      <c r="L24" s="40"/>
      <c r="M24" s="40"/>
      <c r="N24" s="41"/>
      <c r="O24" s="41"/>
      <c r="P24" s="168"/>
      <c r="Q24" s="168"/>
      <c r="R24" s="168"/>
      <c r="S24" s="202" t="s">
        <v>383</v>
      </c>
      <c r="T24" s="140"/>
      <c r="U24" s="78"/>
      <c r="V24" s="115"/>
      <c r="W24" s="43"/>
    </row>
    <row r="25" spans="1:23" s="50" customFormat="1" ht="15.75">
      <c r="A25" s="51"/>
      <c r="B25" s="233"/>
      <c r="C25" s="39"/>
      <c r="D25" s="91"/>
      <c r="E25" s="484"/>
      <c r="F25" s="93"/>
      <c r="G25" s="94"/>
      <c r="H25" s="91"/>
      <c r="I25" s="91"/>
      <c r="J25" s="91"/>
      <c r="K25" s="91"/>
      <c r="L25" s="91"/>
      <c r="M25" s="91"/>
      <c r="N25" s="92"/>
      <c r="O25" s="92"/>
      <c r="P25" s="174"/>
      <c r="Q25" s="174"/>
      <c r="R25" s="174"/>
      <c r="S25" s="203" t="s">
        <v>382</v>
      </c>
      <c r="T25" s="141"/>
      <c r="U25" s="95"/>
      <c r="V25" s="116"/>
      <c r="W25" s="43"/>
    </row>
    <row r="26" spans="1:23" s="50" customFormat="1" ht="167.25" customHeight="1">
      <c r="A26" s="27"/>
      <c r="B26" s="223" t="s">
        <v>177</v>
      </c>
      <c r="C26" s="39"/>
      <c r="D26" s="30">
        <v>2</v>
      </c>
      <c r="E26" s="484"/>
      <c r="F26" s="71" t="s">
        <v>8</v>
      </c>
      <c r="G26" s="117" t="s">
        <v>340</v>
      </c>
      <c r="H26" s="30">
        <v>0.27</v>
      </c>
      <c r="I26" s="30">
        <v>1.59</v>
      </c>
      <c r="J26" s="30">
        <v>1.18</v>
      </c>
      <c r="K26" s="30">
        <v>0.45</v>
      </c>
      <c r="L26" s="30">
        <v>0</v>
      </c>
      <c r="M26" s="30"/>
      <c r="N26" s="31">
        <v>0</v>
      </c>
      <c r="O26" s="31"/>
      <c r="P26" s="167">
        <f>O26+N26</f>
        <v>0</v>
      </c>
      <c r="Q26" s="168"/>
      <c r="R26" s="168">
        <f>(P26+H26+I26+J26+K26)*5%+H26+P26+I26+J26+K26</f>
        <v>3.6645000000000003</v>
      </c>
      <c r="S26" s="204" t="s">
        <v>382</v>
      </c>
      <c r="T26" s="167">
        <f>I26+P26+H26+J26</f>
        <v>3.04</v>
      </c>
      <c r="U26" s="118">
        <v>1</v>
      </c>
      <c r="V26" s="119" t="s">
        <v>371</v>
      </c>
      <c r="W26" s="49">
        <v>1.07</v>
      </c>
    </row>
    <row r="27" spans="1:23" s="50" customFormat="1" ht="186" customHeight="1">
      <c r="A27" s="57" t="s">
        <v>22</v>
      </c>
      <c r="B27" s="123" t="s">
        <v>178</v>
      </c>
      <c r="C27" s="54"/>
      <c r="D27" s="55">
        <v>0.39</v>
      </c>
      <c r="E27" s="484"/>
      <c r="F27" s="57" t="s">
        <v>125</v>
      </c>
      <c r="G27" s="121" t="s">
        <v>283</v>
      </c>
      <c r="H27" s="55">
        <v>0.28</v>
      </c>
      <c r="I27" s="55">
        <v>0.06</v>
      </c>
      <c r="J27" s="55">
        <v>0.01</v>
      </c>
      <c r="K27" s="55">
        <v>0</v>
      </c>
      <c r="L27" s="55">
        <v>0</v>
      </c>
      <c r="M27" s="55"/>
      <c r="N27" s="56">
        <v>0</v>
      </c>
      <c r="O27" s="56"/>
      <c r="P27" s="163">
        <f>N27+O27</f>
        <v>0</v>
      </c>
      <c r="Q27" s="168"/>
      <c r="R27" s="168">
        <f>(P27+H27+I27+J27+K27)*5%+H27+P27+I27+J27+K27</f>
        <v>0.36750000000000005</v>
      </c>
      <c r="S27" s="196" t="s">
        <v>388</v>
      </c>
      <c r="T27" s="167">
        <f>I27+P27+H27+J27</f>
        <v>0.35000000000000003</v>
      </c>
      <c r="U27" s="60" t="s">
        <v>145</v>
      </c>
      <c r="V27" s="61" t="s">
        <v>371</v>
      </c>
      <c r="W27" s="49">
        <v>0.3</v>
      </c>
    </row>
    <row r="28" spans="1:23" s="67" customFormat="1" ht="157.5">
      <c r="A28" s="27" t="s">
        <v>23</v>
      </c>
      <c r="B28" s="223" t="s">
        <v>179</v>
      </c>
      <c r="C28" s="29">
        <v>4.2499</v>
      </c>
      <c r="D28" s="30">
        <v>0.44</v>
      </c>
      <c r="E28" s="484"/>
      <c r="F28" s="71" t="s">
        <v>9</v>
      </c>
      <c r="G28" s="117" t="s">
        <v>285</v>
      </c>
      <c r="H28" s="30">
        <v>0.32</v>
      </c>
      <c r="I28" s="30">
        <v>0.51</v>
      </c>
      <c r="J28" s="30">
        <v>0</v>
      </c>
      <c r="K28" s="30">
        <v>0</v>
      </c>
      <c r="L28" s="30">
        <v>0</v>
      </c>
      <c r="M28" s="30"/>
      <c r="N28" s="31">
        <v>0</v>
      </c>
      <c r="O28" s="31"/>
      <c r="P28" s="163">
        <f>N28+O28</f>
        <v>0</v>
      </c>
      <c r="Q28" s="168"/>
      <c r="R28" s="168">
        <f>(P28+H28+I28+J28+K28)*5%+H28+P28+I28+J28+K28</f>
        <v>0.8715</v>
      </c>
      <c r="S28" s="205" t="s">
        <v>278</v>
      </c>
      <c r="T28" s="167">
        <f>I28+P28+H28+J28</f>
        <v>0.8300000000000001</v>
      </c>
      <c r="U28" s="60" t="s">
        <v>356</v>
      </c>
      <c r="V28" s="122" t="s">
        <v>371</v>
      </c>
      <c r="W28" s="49">
        <v>0.79</v>
      </c>
    </row>
    <row r="29" spans="1:23" s="50" customFormat="1" ht="189">
      <c r="A29" s="57" t="s">
        <v>24</v>
      </c>
      <c r="B29" s="123" t="s">
        <v>180</v>
      </c>
      <c r="C29" s="97"/>
      <c r="D29" s="55">
        <v>4.2</v>
      </c>
      <c r="E29" s="485"/>
      <c r="F29" s="57" t="s">
        <v>141</v>
      </c>
      <c r="G29" s="121" t="s">
        <v>70</v>
      </c>
      <c r="H29" s="55">
        <v>1.28</v>
      </c>
      <c r="I29" s="55">
        <v>3.05</v>
      </c>
      <c r="J29" s="55">
        <v>0.22</v>
      </c>
      <c r="K29" s="55">
        <v>0</v>
      </c>
      <c r="L29" s="55">
        <v>0</v>
      </c>
      <c r="M29" s="55"/>
      <c r="N29" s="56">
        <v>0</v>
      </c>
      <c r="O29" s="56"/>
      <c r="P29" s="163">
        <f>N29+O29</f>
        <v>0</v>
      </c>
      <c r="Q29" s="168"/>
      <c r="R29" s="168">
        <f>(P29+H29+I29+J29+K29)*5%+H29+P29+I29+J29+K29</f>
        <v>4.7775</v>
      </c>
      <c r="S29" s="196" t="s">
        <v>154</v>
      </c>
      <c r="T29" s="167">
        <f>I29+P29+H29+J29</f>
        <v>4.55</v>
      </c>
      <c r="U29" s="60">
        <v>1</v>
      </c>
      <c r="V29" s="61" t="s">
        <v>371</v>
      </c>
      <c r="W29" s="49">
        <v>3.48</v>
      </c>
    </row>
    <row r="30" spans="1:23" ht="15.75">
      <c r="A30" s="57"/>
      <c r="B30" s="123" t="s">
        <v>144</v>
      </c>
      <c r="C30" s="124">
        <v>64.72</v>
      </c>
      <c r="D30" s="124" t="e">
        <f>SUM(D6:D29)-#REF!</f>
        <v>#REF!</v>
      </c>
      <c r="E30" s="125">
        <v>62</v>
      </c>
      <c r="F30" s="124"/>
      <c r="G30" s="126"/>
      <c r="H30" s="124">
        <f>SUM(H6:H29)</f>
        <v>28.960000000000004</v>
      </c>
      <c r="I30" s="124"/>
      <c r="J30" s="124">
        <f>SUM(J6:J29)</f>
        <v>8.930000000000001</v>
      </c>
      <c r="K30" s="124">
        <f>SUM(K6:K29)</f>
        <v>2.67</v>
      </c>
      <c r="L30" s="124">
        <f>SUM(L6:L29)</f>
        <v>4.64</v>
      </c>
      <c r="M30" s="124"/>
      <c r="N30" s="126">
        <v>0</v>
      </c>
      <c r="O30" s="126">
        <f>SUM(O6:O29)</f>
        <v>0.86</v>
      </c>
      <c r="P30" s="177">
        <f>SUM(P6:P29)</f>
        <v>3.1100000000000003</v>
      </c>
      <c r="Q30" s="177"/>
      <c r="R30" s="177">
        <f>SUM(R6:R29)</f>
        <v>63.459999999999994</v>
      </c>
      <c r="S30" s="206"/>
      <c r="T30" s="177">
        <f>SUM(T6:T29)</f>
        <v>60.26999999999999</v>
      </c>
      <c r="U30" s="22"/>
      <c r="V30" s="127"/>
      <c r="W30" s="128"/>
    </row>
    <row r="31" spans="1:23" ht="31.5">
      <c r="A31" s="57"/>
      <c r="B31" s="123" t="s">
        <v>334</v>
      </c>
      <c r="C31" s="124"/>
      <c r="D31" s="124"/>
      <c r="E31" s="125"/>
      <c r="F31" s="124"/>
      <c r="G31" s="126"/>
      <c r="H31" s="124"/>
      <c r="I31" s="124"/>
      <c r="J31" s="124"/>
      <c r="K31" s="124"/>
      <c r="L31" s="124"/>
      <c r="M31" s="124"/>
      <c r="N31" s="126"/>
      <c r="O31" s="126"/>
      <c r="P31" s="177"/>
      <c r="Q31" s="177"/>
      <c r="R31" s="177">
        <f>T31*5%+T31</f>
        <v>1.4280000000000002</v>
      </c>
      <c r="S31" s="206"/>
      <c r="T31" s="177">
        <f>1.16+0.04+0.08+0.08</f>
        <v>1.36</v>
      </c>
      <c r="U31" s="22"/>
      <c r="V31" s="127"/>
      <c r="W31" s="129"/>
    </row>
    <row r="32" spans="1:23" ht="15.75">
      <c r="A32" s="57"/>
      <c r="B32" s="123" t="s">
        <v>335</v>
      </c>
      <c r="C32" s="124"/>
      <c r="D32" s="124"/>
      <c r="E32" s="125"/>
      <c r="F32" s="124"/>
      <c r="G32" s="126"/>
      <c r="H32" s="124"/>
      <c r="I32" s="124"/>
      <c r="J32" s="124"/>
      <c r="K32" s="124"/>
      <c r="L32" s="124"/>
      <c r="M32" s="124"/>
      <c r="N32" s="126"/>
      <c r="O32" s="126"/>
      <c r="P32" s="177"/>
      <c r="Q32" s="177"/>
      <c r="R32" s="177">
        <f>R31+R30</f>
        <v>64.88799999999999</v>
      </c>
      <c r="S32" s="206"/>
      <c r="T32" s="177">
        <f>SUM(T30:T31)</f>
        <v>61.62999999999999</v>
      </c>
      <c r="U32" s="124"/>
      <c r="V32" s="127"/>
      <c r="W32" s="129"/>
    </row>
    <row r="33" spans="1:23" ht="22.5" customHeight="1">
      <c r="A33" s="12">
        <v>2</v>
      </c>
      <c r="B33" s="479" t="s">
        <v>390</v>
      </c>
      <c r="C33" s="479"/>
      <c r="D33" s="479"/>
      <c r="E33" s="479"/>
      <c r="F33" s="479"/>
      <c r="G33" s="479"/>
      <c r="H33" s="479"/>
      <c r="I33" s="131"/>
      <c r="J33" s="131"/>
      <c r="K33" s="131"/>
      <c r="L33" s="131"/>
      <c r="M33" s="131"/>
      <c r="N33" s="207"/>
      <c r="O33" s="208"/>
      <c r="P33" s="209"/>
      <c r="Q33" s="209"/>
      <c r="R33" s="209"/>
      <c r="S33" s="209"/>
      <c r="T33" s="209"/>
      <c r="U33" s="130"/>
      <c r="V33" s="132"/>
      <c r="W33" s="18"/>
    </row>
    <row r="34" spans="1:23" s="285" customFormat="1" ht="197.25" customHeight="1">
      <c r="A34" s="239" t="s">
        <v>15</v>
      </c>
      <c r="B34" s="416" t="s">
        <v>181</v>
      </c>
      <c r="C34" s="239">
        <v>32.29</v>
      </c>
      <c r="D34" s="239">
        <v>32.29</v>
      </c>
      <c r="E34" s="276" t="s">
        <v>384</v>
      </c>
      <c r="F34" s="239" t="s">
        <v>126</v>
      </c>
      <c r="G34" s="277" t="s">
        <v>214</v>
      </c>
      <c r="H34" s="278">
        <v>8.39</v>
      </c>
      <c r="I34" s="278">
        <v>20.68</v>
      </c>
      <c r="J34" s="278">
        <v>11.71</v>
      </c>
      <c r="K34" s="278">
        <v>3.32</v>
      </c>
      <c r="L34" s="278">
        <v>0</v>
      </c>
      <c r="M34" s="278">
        <v>0.76</v>
      </c>
      <c r="N34" s="279">
        <v>0</v>
      </c>
      <c r="O34" s="276">
        <v>0</v>
      </c>
      <c r="P34" s="280">
        <f>O34+N34</f>
        <v>0</v>
      </c>
      <c r="Q34" s="272"/>
      <c r="R34" s="263">
        <v>47.1</v>
      </c>
      <c r="S34" s="477" t="s">
        <v>153</v>
      </c>
      <c r="T34" s="280">
        <v>44.86</v>
      </c>
      <c r="U34" s="282"/>
      <c r="V34" s="283" t="s">
        <v>333</v>
      </c>
      <c r="W34" s="284"/>
    </row>
    <row r="35" spans="1:23" s="285" customFormat="1" ht="15.75">
      <c r="A35" s="286"/>
      <c r="B35" s="417"/>
      <c r="C35" s="286"/>
      <c r="D35" s="286"/>
      <c r="E35" s="288"/>
      <c r="F35" s="286"/>
      <c r="G35" s="289"/>
      <c r="H35" s="290"/>
      <c r="I35" s="290"/>
      <c r="J35" s="290"/>
      <c r="K35" s="290"/>
      <c r="L35" s="290"/>
      <c r="M35" s="290"/>
      <c r="N35" s="288"/>
      <c r="O35" s="288"/>
      <c r="P35" s="272"/>
      <c r="Q35" s="272"/>
      <c r="R35" s="291"/>
      <c r="S35" s="478"/>
      <c r="T35" s="292"/>
      <c r="U35" s="293"/>
      <c r="V35" s="294"/>
      <c r="W35" s="295"/>
    </row>
    <row r="36" spans="1:23" s="285" customFormat="1" ht="176.25" customHeight="1">
      <c r="A36" s="281" t="s">
        <v>16</v>
      </c>
      <c r="B36" s="416" t="s">
        <v>182</v>
      </c>
      <c r="C36" s="278">
        <v>15.9</v>
      </c>
      <c r="D36" s="278">
        <v>15.9</v>
      </c>
      <c r="E36" s="276" t="s">
        <v>384</v>
      </c>
      <c r="F36" s="239" t="s">
        <v>127</v>
      </c>
      <c r="G36" s="277" t="s">
        <v>216</v>
      </c>
      <c r="H36" s="278">
        <v>5.83</v>
      </c>
      <c r="I36" s="278">
        <v>13.93</v>
      </c>
      <c r="J36" s="278">
        <v>4.73</v>
      </c>
      <c r="K36" s="278">
        <v>0.64</v>
      </c>
      <c r="L36" s="278">
        <v>1.8</v>
      </c>
      <c r="M36" s="278">
        <v>0</v>
      </c>
      <c r="N36" s="276">
        <v>0</v>
      </c>
      <c r="O36" s="276">
        <v>0</v>
      </c>
      <c r="P36" s="280">
        <v>0</v>
      </c>
      <c r="Q36" s="280"/>
      <c r="R36" s="280">
        <v>28.28</v>
      </c>
      <c r="S36" s="281" t="s">
        <v>385</v>
      </c>
      <c r="T36" s="280">
        <v>26.93</v>
      </c>
      <c r="U36" s="282"/>
      <c r="V36" s="375" t="s">
        <v>274</v>
      </c>
      <c r="W36" s="297"/>
    </row>
    <row r="37" spans="1:23" s="285" customFormat="1" ht="213.75" customHeight="1">
      <c r="A37" s="286" t="s">
        <v>17</v>
      </c>
      <c r="B37" s="430" t="s">
        <v>183</v>
      </c>
      <c r="C37" s="307">
        <v>22.79</v>
      </c>
      <c r="D37" s="239">
        <v>22.79</v>
      </c>
      <c r="E37" s="288"/>
      <c r="F37" s="239" t="s">
        <v>128</v>
      </c>
      <c r="G37" s="277" t="s">
        <v>227</v>
      </c>
      <c r="H37" s="278">
        <v>5.27</v>
      </c>
      <c r="I37" s="278">
        <v>20.51</v>
      </c>
      <c r="J37" s="278">
        <v>10.1</v>
      </c>
      <c r="K37" s="278">
        <v>5.48</v>
      </c>
      <c r="L37" s="278">
        <v>0</v>
      </c>
      <c r="M37" s="278">
        <v>0</v>
      </c>
      <c r="N37" s="276">
        <v>0</v>
      </c>
      <c r="O37" s="276">
        <v>0</v>
      </c>
      <c r="P37" s="280">
        <f>O37+N37</f>
        <v>0</v>
      </c>
      <c r="Q37" s="272"/>
      <c r="R37" s="272">
        <f>(P37+H37+I37+J37+K37)*5%+H37+P37+I37+J37+K37</f>
        <v>43.428</v>
      </c>
      <c r="S37" s="281" t="s">
        <v>366</v>
      </c>
      <c r="T37" s="280">
        <f>H37+I37+P37+J37+K37</f>
        <v>41.36</v>
      </c>
      <c r="U37" s="282"/>
      <c r="V37" s="283" t="s">
        <v>37</v>
      </c>
      <c r="W37" s="297"/>
    </row>
    <row r="38" spans="1:23" s="285" customFormat="1" ht="126">
      <c r="A38" s="308" t="s">
        <v>65</v>
      </c>
      <c r="B38" s="431" t="s">
        <v>211</v>
      </c>
      <c r="C38" s="310">
        <v>2.52</v>
      </c>
      <c r="D38" s="308">
        <v>2.52</v>
      </c>
      <c r="E38" s="311"/>
      <c r="F38" s="308" t="s">
        <v>129</v>
      </c>
      <c r="G38" s="312" t="s">
        <v>228</v>
      </c>
      <c r="H38" s="313">
        <v>0</v>
      </c>
      <c r="I38" s="313">
        <v>1.76</v>
      </c>
      <c r="J38" s="313">
        <v>0.33</v>
      </c>
      <c r="K38" s="313">
        <v>0</v>
      </c>
      <c r="L38" s="313">
        <v>0</v>
      </c>
      <c r="M38" s="313">
        <v>0</v>
      </c>
      <c r="N38" s="311">
        <v>0</v>
      </c>
      <c r="O38" s="311">
        <v>0</v>
      </c>
      <c r="P38" s="314">
        <f aca="true" t="shared" si="0" ref="P38:P48">N38+O38</f>
        <v>0</v>
      </c>
      <c r="Q38" s="314"/>
      <c r="R38" s="314">
        <v>2.19</v>
      </c>
      <c r="S38" s="315" t="s">
        <v>385</v>
      </c>
      <c r="T38" s="280">
        <v>2.09</v>
      </c>
      <c r="U38" s="316"/>
      <c r="V38" s="317" t="s">
        <v>79</v>
      </c>
      <c r="W38" s="297"/>
    </row>
    <row r="39" spans="1:23" s="285" customFormat="1" ht="94.5">
      <c r="A39" s="308" t="s">
        <v>66</v>
      </c>
      <c r="B39" s="431" t="s">
        <v>184</v>
      </c>
      <c r="C39" s="310"/>
      <c r="D39" s="308">
        <v>1.05</v>
      </c>
      <c r="E39" s="311"/>
      <c r="F39" s="308" t="s">
        <v>67</v>
      </c>
      <c r="G39" s="318" t="s">
        <v>68</v>
      </c>
      <c r="H39" s="313">
        <v>0</v>
      </c>
      <c r="I39" s="313">
        <v>0</v>
      </c>
      <c r="J39" s="313">
        <v>0</v>
      </c>
      <c r="K39" s="313">
        <v>0</v>
      </c>
      <c r="L39" s="313">
        <v>0.51</v>
      </c>
      <c r="M39" s="313">
        <v>0.37</v>
      </c>
      <c r="N39" s="311">
        <v>0</v>
      </c>
      <c r="O39" s="311">
        <v>0</v>
      </c>
      <c r="P39" s="314">
        <f t="shared" si="0"/>
        <v>0</v>
      </c>
      <c r="Q39" s="314"/>
      <c r="R39" s="314">
        <v>0.92</v>
      </c>
      <c r="S39" s="315" t="s">
        <v>385</v>
      </c>
      <c r="T39" s="280">
        <v>0.88</v>
      </c>
      <c r="U39" s="316"/>
      <c r="V39" s="317" t="s">
        <v>37</v>
      </c>
      <c r="W39" s="297"/>
    </row>
    <row r="40" spans="1:23" s="285" customFormat="1" ht="138.75" customHeight="1">
      <c r="A40" s="308" t="s">
        <v>20</v>
      </c>
      <c r="B40" s="431" t="s">
        <v>185</v>
      </c>
      <c r="C40" s="313">
        <v>0.3</v>
      </c>
      <c r="D40" s="313">
        <v>0.3</v>
      </c>
      <c r="E40" s="311"/>
      <c r="F40" s="308" t="s">
        <v>391</v>
      </c>
      <c r="G40" s="319" t="s">
        <v>231</v>
      </c>
      <c r="H40" s="313">
        <v>0</v>
      </c>
      <c r="I40" s="313">
        <v>0.27</v>
      </c>
      <c r="J40" s="313">
        <v>0.02</v>
      </c>
      <c r="K40" s="313">
        <v>0</v>
      </c>
      <c r="L40" s="313">
        <v>0</v>
      </c>
      <c r="M40" s="313">
        <v>0</v>
      </c>
      <c r="N40" s="311">
        <v>0</v>
      </c>
      <c r="O40" s="311">
        <v>0</v>
      </c>
      <c r="P40" s="314">
        <f t="shared" si="0"/>
        <v>0</v>
      </c>
      <c r="Q40" s="314"/>
      <c r="R40" s="314">
        <f>(P40+H40+I40+J40+K40)*5%+H40+P40+I40+J40+K40</f>
        <v>0.30450000000000005</v>
      </c>
      <c r="S40" s="315" t="s">
        <v>367</v>
      </c>
      <c r="T40" s="280">
        <f>H40+I40+P40+J40+K40</f>
        <v>0.29000000000000004</v>
      </c>
      <c r="U40" s="316"/>
      <c r="V40" s="317" t="s">
        <v>333</v>
      </c>
      <c r="W40" s="297"/>
    </row>
    <row r="41" spans="1:23" s="285" customFormat="1" ht="147.75" customHeight="1">
      <c r="A41" s="308" t="s">
        <v>21</v>
      </c>
      <c r="B41" s="420" t="s">
        <v>186</v>
      </c>
      <c r="C41" s="310">
        <v>2.35</v>
      </c>
      <c r="D41" s="308">
        <v>2.35</v>
      </c>
      <c r="E41" s="311"/>
      <c r="F41" s="308" t="s">
        <v>391</v>
      </c>
      <c r="G41" s="319" t="s">
        <v>233</v>
      </c>
      <c r="H41" s="313">
        <v>0</v>
      </c>
      <c r="I41" s="313">
        <v>2</v>
      </c>
      <c r="J41" s="313">
        <v>0.2</v>
      </c>
      <c r="K41" s="313">
        <v>0.01</v>
      </c>
      <c r="L41" s="313">
        <v>0.17</v>
      </c>
      <c r="M41" s="313">
        <v>0</v>
      </c>
      <c r="N41" s="311">
        <v>0</v>
      </c>
      <c r="O41" s="311">
        <v>0</v>
      </c>
      <c r="P41" s="314">
        <f t="shared" si="0"/>
        <v>0</v>
      </c>
      <c r="Q41" s="314"/>
      <c r="R41" s="255">
        <v>2.5</v>
      </c>
      <c r="S41" s="315" t="s">
        <v>385</v>
      </c>
      <c r="T41" s="280">
        <v>2.38</v>
      </c>
      <c r="U41" s="316"/>
      <c r="V41" s="317" t="s">
        <v>106</v>
      </c>
      <c r="W41" s="297"/>
    </row>
    <row r="42" spans="1:23" s="285" customFormat="1" ht="176.25" customHeight="1">
      <c r="A42" s="308" t="s">
        <v>22</v>
      </c>
      <c r="B42" s="420" t="s">
        <v>187</v>
      </c>
      <c r="C42" s="310">
        <v>0.42</v>
      </c>
      <c r="D42" s="308">
        <v>0.42</v>
      </c>
      <c r="E42" s="311"/>
      <c r="F42" s="308" t="s">
        <v>326</v>
      </c>
      <c r="G42" s="319" t="s">
        <v>244</v>
      </c>
      <c r="H42" s="313">
        <v>0</v>
      </c>
      <c r="I42" s="313">
        <v>0.43</v>
      </c>
      <c r="J42" s="313">
        <v>0</v>
      </c>
      <c r="K42" s="313">
        <v>0.02</v>
      </c>
      <c r="L42" s="313">
        <v>0</v>
      </c>
      <c r="M42" s="313">
        <v>0</v>
      </c>
      <c r="N42" s="311">
        <v>0</v>
      </c>
      <c r="O42" s="311">
        <v>0</v>
      </c>
      <c r="P42" s="314">
        <f t="shared" si="0"/>
        <v>0</v>
      </c>
      <c r="Q42" s="314"/>
      <c r="R42" s="314">
        <f>(P42+H42+I42+J42+K42)*5%+H42+P42+I42+J42+K42</f>
        <v>0.47250000000000003</v>
      </c>
      <c r="S42" s="315" t="s">
        <v>368</v>
      </c>
      <c r="T42" s="280">
        <f>H42+I42+P42+J42+K42</f>
        <v>0.45</v>
      </c>
      <c r="U42" s="316"/>
      <c r="V42" s="317" t="s">
        <v>106</v>
      </c>
      <c r="W42" s="297"/>
    </row>
    <row r="43" spans="1:23" s="285" customFormat="1" ht="186" customHeight="1">
      <c r="A43" s="308" t="s">
        <v>23</v>
      </c>
      <c r="B43" s="420" t="s">
        <v>188</v>
      </c>
      <c r="C43" s="310">
        <v>4.84</v>
      </c>
      <c r="D43" s="308">
        <v>4.84</v>
      </c>
      <c r="E43" s="311"/>
      <c r="F43" s="308" t="s">
        <v>130</v>
      </c>
      <c r="G43" s="319" t="s">
        <v>246</v>
      </c>
      <c r="H43" s="313">
        <v>0</v>
      </c>
      <c r="I43" s="313">
        <v>4.21</v>
      </c>
      <c r="J43" s="313">
        <v>0</v>
      </c>
      <c r="K43" s="313">
        <v>0.21</v>
      </c>
      <c r="L43" s="313">
        <v>0</v>
      </c>
      <c r="M43" s="313">
        <v>0.16</v>
      </c>
      <c r="N43" s="311">
        <v>0</v>
      </c>
      <c r="O43" s="311">
        <v>0</v>
      </c>
      <c r="P43" s="314">
        <f t="shared" si="0"/>
        <v>0</v>
      </c>
      <c r="Q43" s="314"/>
      <c r="R43" s="255">
        <v>4.8</v>
      </c>
      <c r="S43" s="410" t="s">
        <v>369</v>
      </c>
      <c r="T43" s="254">
        <v>4.58</v>
      </c>
      <c r="U43" s="316"/>
      <c r="V43" s="317" t="s">
        <v>333</v>
      </c>
      <c r="W43" s="297"/>
    </row>
    <row r="44" spans="1:23" s="285" customFormat="1" ht="184.5" customHeight="1">
      <c r="A44" s="308" t="s">
        <v>24</v>
      </c>
      <c r="B44" s="431" t="s">
        <v>189</v>
      </c>
      <c r="C44" s="310">
        <v>3.45</v>
      </c>
      <c r="D44" s="308">
        <v>3.45</v>
      </c>
      <c r="E44" s="311"/>
      <c r="F44" s="308" t="s">
        <v>7</v>
      </c>
      <c r="G44" s="319" t="s">
        <v>248</v>
      </c>
      <c r="H44" s="313">
        <v>0</v>
      </c>
      <c r="I44" s="313">
        <v>1.15</v>
      </c>
      <c r="J44" s="313">
        <v>1.73</v>
      </c>
      <c r="K44" s="313">
        <v>0.25</v>
      </c>
      <c r="L44" s="313">
        <v>0.83</v>
      </c>
      <c r="M44" s="313">
        <v>0</v>
      </c>
      <c r="N44" s="311">
        <v>0</v>
      </c>
      <c r="O44" s="311">
        <v>0</v>
      </c>
      <c r="P44" s="314">
        <f t="shared" si="0"/>
        <v>0</v>
      </c>
      <c r="Q44" s="314"/>
      <c r="R44" s="314">
        <v>4.16</v>
      </c>
      <c r="S44" s="315" t="s">
        <v>370</v>
      </c>
      <c r="T44" s="280">
        <v>3.96</v>
      </c>
      <c r="U44" s="316"/>
      <c r="V44" s="320" t="s">
        <v>106</v>
      </c>
      <c r="W44" s="297"/>
    </row>
    <row r="45" spans="1:23" s="285" customFormat="1" ht="108" customHeight="1">
      <c r="A45" s="308" t="s">
        <v>25</v>
      </c>
      <c r="B45" s="431" t="s">
        <v>348</v>
      </c>
      <c r="C45" s="310" t="s">
        <v>349</v>
      </c>
      <c r="D45" s="308">
        <v>1.29</v>
      </c>
      <c r="E45" s="311"/>
      <c r="F45" s="308" t="s">
        <v>351</v>
      </c>
      <c r="G45" s="319" t="s">
        <v>249</v>
      </c>
      <c r="H45" s="313">
        <v>0</v>
      </c>
      <c r="I45" s="411">
        <v>0.23</v>
      </c>
      <c r="J45" s="313">
        <v>0.33</v>
      </c>
      <c r="K45" s="313">
        <v>0</v>
      </c>
      <c r="L45" s="313">
        <v>0.75</v>
      </c>
      <c r="M45" s="313">
        <v>0.04</v>
      </c>
      <c r="N45" s="311">
        <v>0</v>
      </c>
      <c r="O45" s="311">
        <v>0</v>
      </c>
      <c r="P45" s="314">
        <f t="shared" si="0"/>
        <v>0</v>
      </c>
      <c r="Q45" s="314"/>
      <c r="R45" s="314">
        <v>1.42</v>
      </c>
      <c r="S45" s="315"/>
      <c r="T45" s="280">
        <v>1.35</v>
      </c>
      <c r="U45" s="316"/>
      <c r="V45" s="320" t="s">
        <v>106</v>
      </c>
      <c r="W45" s="297"/>
    </row>
    <row r="46" spans="1:23" s="285" customFormat="1" ht="101.25" customHeight="1">
      <c r="A46" s="308" t="s">
        <v>25</v>
      </c>
      <c r="B46" s="431" t="s">
        <v>350</v>
      </c>
      <c r="C46" s="310">
        <v>0.99</v>
      </c>
      <c r="D46" s="308"/>
      <c r="E46" s="311"/>
      <c r="F46" s="308"/>
      <c r="G46" s="321" t="s">
        <v>290</v>
      </c>
      <c r="H46" s="313">
        <v>0</v>
      </c>
      <c r="I46" s="313">
        <v>0.15</v>
      </c>
      <c r="J46" s="313">
        <v>0.36</v>
      </c>
      <c r="K46" s="313">
        <v>0.26</v>
      </c>
      <c r="L46" s="313">
        <v>0.01</v>
      </c>
      <c r="M46" s="313">
        <v>0</v>
      </c>
      <c r="N46" s="311">
        <v>0</v>
      </c>
      <c r="O46" s="311">
        <v>0</v>
      </c>
      <c r="P46" s="314">
        <f t="shared" si="0"/>
        <v>0</v>
      </c>
      <c r="Q46" s="314"/>
      <c r="R46" s="314">
        <f>(P46+H46+I46+J46+K46)*5%+H46+P46+I46+J46+K46</f>
        <v>0.8085</v>
      </c>
      <c r="S46" s="315"/>
      <c r="T46" s="280">
        <v>0.78</v>
      </c>
      <c r="U46" s="316"/>
      <c r="V46" s="320" t="s">
        <v>37</v>
      </c>
      <c r="W46" s="297"/>
    </row>
    <row r="47" spans="1:23" s="285" customFormat="1" ht="55.5" customHeight="1">
      <c r="A47" s="308" t="s">
        <v>26</v>
      </c>
      <c r="B47" s="420" t="s">
        <v>299</v>
      </c>
      <c r="C47" s="310"/>
      <c r="D47" s="308"/>
      <c r="E47" s="311"/>
      <c r="F47" s="308"/>
      <c r="G47" s="321"/>
      <c r="H47" s="313">
        <v>0</v>
      </c>
      <c r="I47" s="313">
        <v>0</v>
      </c>
      <c r="J47" s="313">
        <v>0</v>
      </c>
      <c r="K47" s="313">
        <v>0</v>
      </c>
      <c r="L47" s="313">
        <v>0.01</v>
      </c>
      <c r="M47" s="313">
        <v>0.05</v>
      </c>
      <c r="N47" s="311">
        <v>0</v>
      </c>
      <c r="O47" s="311">
        <v>0</v>
      </c>
      <c r="P47" s="314">
        <f t="shared" si="0"/>
        <v>0</v>
      </c>
      <c r="Q47" s="314"/>
      <c r="R47" s="314">
        <v>0.06</v>
      </c>
      <c r="S47" s="315"/>
      <c r="T47" s="280">
        <v>0.06</v>
      </c>
      <c r="U47" s="316"/>
      <c r="V47" s="320"/>
      <c r="W47" s="297"/>
    </row>
    <row r="48" spans="1:23" s="285" customFormat="1" ht="85.5" customHeight="1">
      <c r="A48" s="308" t="s">
        <v>300</v>
      </c>
      <c r="B48" s="420" t="s">
        <v>301</v>
      </c>
      <c r="C48" s="310">
        <v>0.66</v>
      </c>
      <c r="D48" s="308" t="s">
        <v>241</v>
      </c>
      <c r="E48" s="311"/>
      <c r="F48" s="308" t="s">
        <v>302</v>
      </c>
      <c r="G48" s="321" t="s">
        <v>303</v>
      </c>
      <c r="H48" s="313">
        <v>0.22</v>
      </c>
      <c r="I48" s="313">
        <v>0.2</v>
      </c>
      <c r="J48" s="313">
        <v>0.11</v>
      </c>
      <c r="K48" s="313">
        <v>0.05</v>
      </c>
      <c r="L48" s="313">
        <v>0</v>
      </c>
      <c r="M48" s="313">
        <v>0</v>
      </c>
      <c r="N48" s="311">
        <v>0</v>
      </c>
      <c r="O48" s="311">
        <v>0</v>
      </c>
      <c r="P48" s="314">
        <f t="shared" si="0"/>
        <v>0</v>
      </c>
      <c r="Q48" s="314"/>
      <c r="R48" s="314">
        <v>0.61</v>
      </c>
      <c r="S48" s="315"/>
      <c r="T48" s="280">
        <v>0.58</v>
      </c>
      <c r="U48" s="316"/>
      <c r="V48" s="320" t="s">
        <v>212</v>
      </c>
      <c r="W48" s="297"/>
    </row>
    <row r="49" spans="1:22" ht="15.75">
      <c r="A49" s="21"/>
      <c r="B49" s="123" t="s">
        <v>144</v>
      </c>
      <c r="C49" s="22">
        <f>SUM(C34:C44)</f>
        <v>84.85999999999999</v>
      </c>
      <c r="D49" s="22">
        <f>SUM(D34:D45)</f>
        <v>87.19999999999999</v>
      </c>
      <c r="E49" s="126">
        <v>132.9</v>
      </c>
      <c r="F49" s="21"/>
      <c r="G49" s="147"/>
      <c r="H49" s="124">
        <f>SUM(H34:H48)</f>
        <v>19.71</v>
      </c>
      <c r="I49" s="124">
        <f>SUM(I34:I48)</f>
        <v>65.52000000000002</v>
      </c>
      <c r="J49" s="124">
        <f>SUM(J34:J48)</f>
        <v>29.619999999999994</v>
      </c>
      <c r="K49" s="124">
        <v>10.19</v>
      </c>
      <c r="L49" s="124">
        <f>SUM(L34:L48)</f>
        <v>4.08</v>
      </c>
      <c r="M49" s="124"/>
      <c r="N49" s="211">
        <f>SUM(N34:N48)</f>
        <v>0</v>
      </c>
      <c r="O49" s="126">
        <f>SUM(O34:O48)</f>
        <v>0</v>
      </c>
      <c r="P49" s="177">
        <f>SUM(P34:P48)</f>
        <v>0</v>
      </c>
      <c r="Q49" s="177"/>
      <c r="R49" s="177">
        <v>137</v>
      </c>
      <c r="S49" s="178"/>
      <c r="T49" s="177">
        <f>SUM(T34:T48)</f>
        <v>130.55</v>
      </c>
      <c r="U49" s="22"/>
      <c r="V49" s="127"/>
    </row>
    <row r="50" spans="1:22" ht="15.75">
      <c r="A50" s="21">
        <v>3</v>
      </c>
      <c r="B50" s="488" t="s">
        <v>357</v>
      </c>
      <c r="C50" s="475"/>
      <c r="D50" s="475"/>
      <c r="E50" s="475"/>
      <c r="F50" s="475"/>
      <c r="G50" s="475"/>
      <c r="H50" s="475"/>
      <c r="I50" s="475"/>
      <c r="J50" s="475"/>
      <c r="K50" s="475"/>
      <c r="L50" s="475"/>
      <c r="M50" s="475"/>
      <c r="N50" s="475"/>
      <c r="O50" s="475"/>
      <c r="P50" s="475"/>
      <c r="Q50" s="475"/>
      <c r="R50" s="475"/>
      <c r="S50" s="475"/>
      <c r="T50" s="475"/>
      <c r="U50" s="475"/>
      <c r="V50" s="476"/>
    </row>
    <row r="51" spans="1:26" s="285" customFormat="1" ht="162" customHeight="1">
      <c r="A51" s="362" t="s">
        <v>15</v>
      </c>
      <c r="B51" s="421" t="s">
        <v>191</v>
      </c>
      <c r="C51" s="364" t="s">
        <v>76</v>
      </c>
      <c r="D51" s="362">
        <v>36.96</v>
      </c>
      <c r="E51" s="276">
        <v>36.45</v>
      </c>
      <c r="F51" s="362" t="s">
        <v>107</v>
      </c>
      <c r="G51" s="279" t="s">
        <v>78</v>
      </c>
      <c r="H51" s="364">
        <v>0.38</v>
      </c>
      <c r="I51" s="364">
        <v>11.68</v>
      </c>
      <c r="J51" s="364">
        <v>9.06</v>
      </c>
      <c r="K51" s="364">
        <v>6.29</v>
      </c>
      <c r="L51" s="364">
        <v>7.76</v>
      </c>
      <c r="M51" s="364">
        <v>1.12</v>
      </c>
      <c r="N51" s="276">
        <v>0</v>
      </c>
      <c r="O51" s="276">
        <v>0.01</v>
      </c>
      <c r="P51" s="280">
        <f>O51+N51</f>
        <v>0.01</v>
      </c>
      <c r="Q51" s="280">
        <v>36.3</v>
      </c>
      <c r="R51" s="409">
        <v>1.81</v>
      </c>
      <c r="S51" s="365" t="s">
        <v>330</v>
      </c>
      <c r="T51" s="280">
        <v>38.11</v>
      </c>
      <c r="U51" s="366">
        <v>0.89</v>
      </c>
      <c r="V51" s="367" t="s">
        <v>276</v>
      </c>
      <c r="W51" s="297"/>
      <c r="X51" s="285">
        <f>16.39-18.5</f>
        <v>-2.1099999999999994</v>
      </c>
      <c r="Y51" s="285">
        <v>7.21</v>
      </c>
      <c r="Z51" s="285">
        <v>-6.28</v>
      </c>
    </row>
    <row r="52" spans="1:23" s="285" customFormat="1" ht="409.5" customHeight="1">
      <c r="A52" s="357"/>
      <c r="B52" s="422"/>
      <c r="C52" s="359"/>
      <c r="D52" s="357"/>
      <c r="E52" s="303"/>
      <c r="F52" s="357"/>
      <c r="G52" s="304"/>
      <c r="H52" s="359"/>
      <c r="I52" s="359"/>
      <c r="J52" s="359"/>
      <c r="K52" s="359"/>
      <c r="L52" s="359"/>
      <c r="M52" s="359"/>
      <c r="N52" s="303"/>
      <c r="O52" s="303"/>
      <c r="P52" s="273"/>
      <c r="Q52" s="273"/>
      <c r="R52" s="273"/>
      <c r="S52" s="355"/>
      <c r="T52" s="273"/>
      <c r="U52" s="360"/>
      <c r="V52" s="19" t="s">
        <v>171</v>
      </c>
      <c r="W52" s="297"/>
    </row>
    <row r="53" spans="1:22" ht="15.75">
      <c r="A53" s="21">
        <v>12</v>
      </c>
      <c r="B53" s="480" t="s">
        <v>150</v>
      </c>
      <c r="C53" s="481"/>
      <c r="D53" s="481"/>
      <c r="E53" s="481"/>
      <c r="F53" s="481"/>
      <c r="G53" s="481"/>
      <c r="H53" s="481"/>
      <c r="I53" s="481"/>
      <c r="J53" s="481"/>
      <c r="K53" s="481"/>
      <c r="L53" s="481"/>
      <c r="M53" s="481"/>
      <c r="N53" s="481"/>
      <c r="O53" s="481"/>
      <c r="P53" s="481"/>
      <c r="Q53" s="481"/>
      <c r="R53" s="481"/>
      <c r="S53" s="481"/>
      <c r="T53" s="481"/>
      <c r="U53" s="481"/>
      <c r="V53" s="482"/>
    </row>
    <row r="54" spans="1:23" s="385" customFormat="1" ht="139.5" customHeight="1">
      <c r="A54" s="21">
        <v>4</v>
      </c>
      <c r="B54" s="423" t="s">
        <v>151</v>
      </c>
      <c r="C54" s="97">
        <v>24.95</v>
      </c>
      <c r="D54" s="57">
        <v>14.88</v>
      </c>
      <c r="E54" s="56">
        <v>24.95</v>
      </c>
      <c r="F54" s="57" t="s">
        <v>291</v>
      </c>
      <c r="G54" s="121" t="s">
        <v>298</v>
      </c>
      <c r="H54" s="55">
        <v>0</v>
      </c>
      <c r="I54" s="55">
        <v>0.007</v>
      </c>
      <c r="J54" s="55">
        <v>6.5</v>
      </c>
      <c r="K54" s="55">
        <v>7.43</v>
      </c>
      <c r="L54" s="55">
        <v>18.87</v>
      </c>
      <c r="M54" s="55"/>
      <c r="N54" s="56">
        <v>0.01</v>
      </c>
      <c r="O54" s="56">
        <v>0.03</v>
      </c>
      <c r="P54" s="163">
        <f>O54+N54</f>
        <v>0.04</v>
      </c>
      <c r="Q54" s="163">
        <v>1.09</v>
      </c>
      <c r="R54" s="163">
        <v>1.09</v>
      </c>
      <c r="S54" s="164" t="s">
        <v>330</v>
      </c>
      <c r="T54" s="163">
        <v>22.96</v>
      </c>
      <c r="U54" s="402">
        <v>1</v>
      </c>
      <c r="V54" s="166" t="s">
        <v>218</v>
      </c>
      <c r="W54" s="384"/>
    </row>
    <row r="55" spans="1:23" s="385" customFormat="1" ht="15.75">
      <c r="A55" s="21">
        <v>5</v>
      </c>
      <c r="B55" s="162" t="s">
        <v>353</v>
      </c>
      <c r="C55" s="97"/>
      <c r="D55" s="57"/>
      <c r="E55" s="56"/>
      <c r="F55" s="57"/>
      <c r="G55" s="121"/>
      <c r="H55" s="55"/>
      <c r="I55" s="55"/>
      <c r="J55" s="55"/>
      <c r="K55" s="55"/>
      <c r="L55" s="55"/>
      <c r="M55" s="55"/>
      <c r="N55" s="56"/>
      <c r="O55" s="56"/>
      <c r="P55" s="163"/>
      <c r="Q55" s="163"/>
      <c r="R55" s="163"/>
      <c r="S55" s="164"/>
      <c r="T55" s="165"/>
      <c r="U55" s="60"/>
      <c r="V55" s="166"/>
      <c r="W55" s="384"/>
    </row>
    <row r="56" spans="1:23" s="385" customFormat="1" ht="156" customHeight="1">
      <c r="A56" s="21" t="s">
        <v>15</v>
      </c>
      <c r="B56" s="440" t="s">
        <v>192</v>
      </c>
      <c r="C56" s="441">
        <v>24.08</v>
      </c>
      <c r="D56" s="442">
        <v>18.67</v>
      </c>
      <c r="E56" s="56">
        <v>16.6</v>
      </c>
      <c r="F56" s="442" t="s">
        <v>354</v>
      </c>
      <c r="G56" s="121" t="s">
        <v>48</v>
      </c>
      <c r="H56" s="380">
        <v>0</v>
      </c>
      <c r="I56" s="380">
        <v>0</v>
      </c>
      <c r="J56" s="380">
        <v>9.395</v>
      </c>
      <c r="K56" s="380">
        <v>6.21</v>
      </c>
      <c r="L56" s="380">
        <v>2.53</v>
      </c>
      <c r="M56" s="380"/>
      <c r="N56" s="56">
        <v>0</v>
      </c>
      <c r="O56" s="56">
        <v>0</v>
      </c>
      <c r="P56" s="380">
        <f>O56+N56</f>
        <v>0</v>
      </c>
      <c r="Q56" s="380"/>
      <c r="R56" s="380">
        <v>19.05</v>
      </c>
      <c r="S56" s="389"/>
      <c r="T56" s="150">
        <v>18.14</v>
      </c>
      <c r="U56" s="443">
        <v>1</v>
      </c>
      <c r="V56" s="383" t="s">
        <v>106</v>
      </c>
      <c r="W56" s="384"/>
    </row>
    <row r="57" spans="1:23" s="385" customFormat="1" ht="95.25" customHeight="1">
      <c r="A57" s="153" t="s">
        <v>16</v>
      </c>
      <c r="B57" s="425" t="s">
        <v>292</v>
      </c>
      <c r="C57" s="379">
        <v>0</v>
      </c>
      <c r="D57" s="153">
        <v>0.9597</v>
      </c>
      <c r="E57" s="92"/>
      <c r="F57" s="153" t="s">
        <v>293</v>
      </c>
      <c r="G57" s="160"/>
      <c r="H57" s="155">
        <v>0</v>
      </c>
      <c r="I57" s="155">
        <v>0</v>
      </c>
      <c r="J57" s="155">
        <v>0</v>
      </c>
      <c r="K57" s="155">
        <v>0.44</v>
      </c>
      <c r="L57" s="155">
        <v>0.41</v>
      </c>
      <c r="M57" s="155"/>
      <c r="N57" s="92">
        <v>0</v>
      </c>
      <c r="O57" s="92">
        <v>0</v>
      </c>
      <c r="P57" s="155">
        <f>O57+N57</f>
        <v>0</v>
      </c>
      <c r="Q57" s="155"/>
      <c r="R57" s="155">
        <v>0</v>
      </c>
      <c r="S57" s="381"/>
      <c r="T57" s="380">
        <v>0.84</v>
      </c>
      <c r="U57" s="382"/>
      <c r="V57" s="383" t="s">
        <v>106</v>
      </c>
      <c r="W57" s="384"/>
    </row>
    <row r="58" spans="1:23" s="385" customFormat="1" ht="108" customHeight="1">
      <c r="A58" s="153" t="s">
        <v>17</v>
      </c>
      <c r="B58" s="425" t="s">
        <v>10</v>
      </c>
      <c r="C58" s="379">
        <v>0</v>
      </c>
      <c r="D58" s="153">
        <v>0.16</v>
      </c>
      <c r="E58" s="92">
        <v>0</v>
      </c>
      <c r="F58" s="153" t="s">
        <v>104</v>
      </c>
      <c r="G58" s="105" t="s">
        <v>105</v>
      </c>
      <c r="H58" s="155">
        <v>0</v>
      </c>
      <c r="I58" s="155">
        <v>0</v>
      </c>
      <c r="J58" s="155">
        <v>0</v>
      </c>
      <c r="K58" s="155">
        <v>0</v>
      </c>
      <c r="L58" s="155">
        <v>0.14</v>
      </c>
      <c r="M58" s="155"/>
      <c r="N58" s="92">
        <v>0</v>
      </c>
      <c r="O58" s="92">
        <v>0</v>
      </c>
      <c r="P58" s="380">
        <f>O58+N58</f>
        <v>0</v>
      </c>
      <c r="Q58" s="380"/>
      <c r="R58" s="380">
        <f>(P58+H58+I58+J58+K58)*5%+H58+P58+I58+J58+K58</f>
        <v>0</v>
      </c>
      <c r="S58" s="381"/>
      <c r="T58" s="380">
        <v>0.14</v>
      </c>
      <c r="U58" s="382"/>
      <c r="V58" s="102" t="s">
        <v>106</v>
      </c>
      <c r="W58" s="384"/>
    </row>
    <row r="59" spans="1:23" s="5" customFormat="1" ht="102" customHeight="1">
      <c r="A59" s="153" t="s">
        <v>19</v>
      </c>
      <c r="B59" s="425" t="s">
        <v>11</v>
      </c>
      <c r="C59" s="379">
        <v>0.24</v>
      </c>
      <c r="D59" s="153">
        <v>0</v>
      </c>
      <c r="E59" s="92">
        <v>0</v>
      </c>
      <c r="F59" s="153" t="s">
        <v>12</v>
      </c>
      <c r="G59" s="105" t="s">
        <v>95</v>
      </c>
      <c r="H59" s="155">
        <v>0</v>
      </c>
      <c r="I59" s="155">
        <v>0</v>
      </c>
      <c r="J59" s="155">
        <v>0</v>
      </c>
      <c r="K59" s="155">
        <v>0</v>
      </c>
      <c r="L59" s="155">
        <v>0.19</v>
      </c>
      <c r="M59" s="155"/>
      <c r="N59" s="92">
        <v>0</v>
      </c>
      <c r="O59" s="92">
        <v>0</v>
      </c>
      <c r="P59" s="380">
        <v>0</v>
      </c>
      <c r="Q59" s="380"/>
      <c r="R59" s="380">
        <f>(P59+H59+I59+J59+K59)*5%+H59+P59+I59+J59+K59</f>
        <v>0</v>
      </c>
      <c r="S59" s="386"/>
      <c r="T59" s="380">
        <f>H59+I59+P59+J59+K59+L59</f>
        <v>0.19</v>
      </c>
      <c r="U59" s="382"/>
      <c r="V59" s="102" t="s">
        <v>106</v>
      </c>
      <c r="W59" s="179"/>
    </row>
    <row r="60" spans="1:26" s="5" customFormat="1" ht="102" customHeight="1">
      <c r="A60" s="153" t="s">
        <v>20</v>
      </c>
      <c r="B60" s="425" t="s">
        <v>13</v>
      </c>
      <c r="C60" s="379">
        <v>0.25</v>
      </c>
      <c r="D60" s="153">
        <v>0</v>
      </c>
      <c r="E60" s="92">
        <v>0</v>
      </c>
      <c r="F60" s="153" t="s">
        <v>14</v>
      </c>
      <c r="G60" s="105" t="s">
        <v>96</v>
      </c>
      <c r="H60" s="155">
        <v>0</v>
      </c>
      <c r="I60" s="155">
        <v>0</v>
      </c>
      <c r="J60" s="155">
        <v>0</v>
      </c>
      <c r="K60" s="155">
        <v>0</v>
      </c>
      <c r="L60" s="155">
        <v>0.18</v>
      </c>
      <c r="M60" s="155"/>
      <c r="N60" s="92">
        <v>0</v>
      </c>
      <c r="O60" s="92">
        <v>0</v>
      </c>
      <c r="P60" s="380">
        <f>O60+N60</f>
        <v>0</v>
      </c>
      <c r="Q60" s="380"/>
      <c r="R60" s="380">
        <f>(P60+H60+I60+J60+K60)*5%+H60+P60+I60+J60+K60</f>
        <v>0</v>
      </c>
      <c r="S60" s="386"/>
      <c r="T60" s="380">
        <f>H60+I60+P60+J60+K60+L60</f>
        <v>0.18</v>
      </c>
      <c r="U60" s="382"/>
      <c r="V60" s="102" t="s">
        <v>106</v>
      </c>
      <c r="W60" s="179"/>
      <c r="Y60" s="5">
        <v>0.93</v>
      </c>
      <c r="Z60" s="5">
        <v>-1.75</v>
      </c>
    </row>
    <row r="61" spans="1:23" s="5" customFormat="1" ht="28.5" customHeight="1">
      <c r="A61" s="21"/>
      <c r="B61" s="123" t="s">
        <v>144</v>
      </c>
      <c r="C61" s="124">
        <f>SUM(C56:C60)</f>
        <v>24.569999999999997</v>
      </c>
      <c r="D61" s="124">
        <f>SUM(D56:D60)</f>
        <v>19.789700000000003</v>
      </c>
      <c r="E61" s="126">
        <f>SUM(E56:E60)</f>
        <v>16.6</v>
      </c>
      <c r="F61" s="21"/>
      <c r="G61" s="126"/>
      <c r="H61" s="124"/>
      <c r="I61" s="124"/>
      <c r="J61" s="124">
        <f>SUM(J56:J60)</f>
        <v>9.395</v>
      </c>
      <c r="K61" s="124">
        <f>SUM(K56:K60)</f>
        <v>6.65</v>
      </c>
      <c r="L61" s="124">
        <f>SUM(L56:L60)</f>
        <v>3.45</v>
      </c>
      <c r="M61" s="124"/>
      <c r="N61" s="126">
        <f>SUM(N56:N60)</f>
        <v>0</v>
      </c>
      <c r="O61" s="126">
        <f>SUM(O56:O60)</f>
        <v>0</v>
      </c>
      <c r="P61" s="177">
        <f>SUM(P56:P60)</f>
        <v>0</v>
      </c>
      <c r="Q61" s="177"/>
      <c r="R61" s="177">
        <v>20.46</v>
      </c>
      <c r="S61" s="178"/>
      <c r="T61" s="177">
        <f>SUM(T56:T60)</f>
        <v>19.490000000000002</v>
      </c>
      <c r="U61" s="22"/>
      <c r="V61" s="127"/>
      <c r="W61" s="179"/>
    </row>
    <row r="62" spans="1:23" s="5" customFormat="1" ht="28.5" customHeight="1">
      <c r="A62" s="216"/>
      <c r="B62" s="223" t="s">
        <v>252</v>
      </c>
      <c r="C62" s="435"/>
      <c r="D62" s="435"/>
      <c r="E62" s="219"/>
      <c r="F62" s="216"/>
      <c r="G62" s="219"/>
      <c r="H62" s="435"/>
      <c r="I62" s="435"/>
      <c r="J62" s="435"/>
      <c r="K62" s="435"/>
      <c r="L62" s="435"/>
      <c r="M62" s="435"/>
      <c r="N62" s="219"/>
      <c r="O62" s="219"/>
      <c r="P62" s="437"/>
      <c r="Q62" s="437"/>
      <c r="R62" s="437"/>
      <c r="S62" s="377"/>
      <c r="T62" s="437"/>
      <c r="U62" s="237"/>
      <c r="V62" s="127"/>
      <c r="W62" s="179"/>
    </row>
    <row r="63" spans="1:23" s="5" customFormat="1" ht="137.25" customHeight="1">
      <c r="A63" s="216">
        <v>6</v>
      </c>
      <c r="B63" s="413" t="s">
        <v>27</v>
      </c>
      <c r="C63" s="435">
        <v>7.49</v>
      </c>
      <c r="D63" s="435">
        <v>6</v>
      </c>
      <c r="E63" s="219"/>
      <c r="F63" s="216" t="s">
        <v>109</v>
      </c>
      <c r="G63" s="219" t="s">
        <v>73</v>
      </c>
      <c r="H63" s="435">
        <v>0</v>
      </c>
      <c r="I63" s="435">
        <v>0</v>
      </c>
      <c r="J63" s="435">
        <v>0.01</v>
      </c>
      <c r="K63" s="435">
        <v>0.83</v>
      </c>
      <c r="L63" s="434">
        <v>3.52</v>
      </c>
      <c r="M63" s="435">
        <v>1.78</v>
      </c>
      <c r="N63" s="219">
        <v>0</v>
      </c>
      <c r="O63" s="219">
        <v>0</v>
      </c>
      <c r="P63" s="437">
        <f>N63+O63</f>
        <v>0</v>
      </c>
      <c r="Q63" s="437">
        <v>5.54</v>
      </c>
      <c r="R63" s="437">
        <v>5.54</v>
      </c>
      <c r="S63" s="378"/>
      <c r="T63" s="437">
        <v>24.13</v>
      </c>
      <c r="U63" s="436">
        <v>1</v>
      </c>
      <c r="V63" s="127" t="s">
        <v>90</v>
      </c>
      <c r="W63" s="179"/>
    </row>
    <row r="64" spans="1:23" s="5" customFormat="1" ht="320.25" customHeight="1">
      <c r="A64" s="21">
        <v>7</v>
      </c>
      <c r="B64" s="123" t="s">
        <v>28</v>
      </c>
      <c r="C64" s="55">
        <v>9.39</v>
      </c>
      <c r="D64" s="55">
        <v>8.83</v>
      </c>
      <c r="E64" s="126"/>
      <c r="F64" s="57" t="s">
        <v>71</v>
      </c>
      <c r="G64" s="56" t="s">
        <v>72</v>
      </c>
      <c r="H64" s="55">
        <v>0</v>
      </c>
      <c r="I64" s="55">
        <v>0</v>
      </c>
      <c r="J64" s="55">
        <v>0</v>
      </c>
      <c r="K64" s="55">
        <v>0.1</v>
      </c>
      <c r="L64" s="55">
        <v>3.18</v>
      </c>
      <c r="M64" s="55">
        <v>2.81</v>
      </c>
      <c r="N64" s="56">
        <v>0</v>
      </c>
      <c r="O64" s="56">
        <v>0</v>
      </c>
      <c r="P64" s="163">
        <f>SUM(N64:O64)</f>
        <v>0</v>
      </c>
      <c r="Q64" s="163">
        <v>6.78</v>
      </c>
      <c r="R64" s="163">
        <v>4.72</v>
      </c>
      <c r="S64" s="180"/>
      <c r="T64" s="163">
        <v>4.5</v>
      </c>
      <c r="U64" s="432">
        <v>0.65</v>
      </c>
      <c r="V64" s="61" t="s">
        <v>223</v>
      </c>
      <c r="W64" s="179"/>
    </row>
    <row r="65" spans="1:23" s="249" customFormat="1" ht="121.5" customHeight="1">
      <c r="A65" s="216">
        <v>8</v>
      </c>
      <c r="B65" s="223" t="s">
        <v>392</v>
      </c>
      <c r="C65" s="30">
        <v>0.94</v>
      </c>
      <c r="D65" s="30">
        <v>1.24</v>
      </c>
      <c r="E65" s="219"/>
      <c r="F65" s="27" t="s">
        <v>393</v>
      </c>
      <c r="G65" s="31" t="s">
        <v>74</v>
      </c>
      <c r="H65" s="30">
        <v>0</v>
      </c>
      <c r="I65" s="30">
        <v>0</v>
      </c>
      <c r="J65" s="30">
        <v>0</v>
      </c>
      <c r="K65" s="30">
        <v>0</v>
      </c>
      <c r="L65" s="30">
        <v>0</v>
      </c>
      <c r="M65" s="30">
        <v>0.44</v>
      </c>
      <c r="N65" s="31">
        <v>44.04</v>
      </c>
      <c r="O65" s="31">
        <v>0</v>
      </c>
      <c r="P65" s="167">
        <v>0.95</v>
      </c>
      <c r="Q65" s="167"/>
      <c r="R65" s="163">
        <v>0</v>
      </c>
      <c r="S65" s="138"/>
      <c r="T65" s="163">
        <f>P65+R65</f>
        <v>0.95</v>
      </c>
      <c r="U65" s="237"/>
      <c r="V65" s="110" t="s">
        <v>106</v>
      </c>
      <c r="W65" s="248"/>
    </row>
    <row r="66" spans="1:23" s="249" customFormat="1" ht="49.5" customHeight="1">
      <c r="A66" s="216"/>
      <c r="B66" s="433" t="s">
        <v>75</v>
      </c>
      <c r="C66" s="30"/>
      <c r="D66" s="30"/>
      <c r="E66" s="219"/>
      <c r="F66" s="27"/>
      <c r="G66" s="31"/>
      <c r="H66" s="30"/>
      <c r="I66" s="30"/>
      <c r="J66" s="30"/>
      <c r="K66" s="30"/>
      <c r="L66" s="30"/>
      <c r="M66" s="30"/>
      <c r="N66" s="31"/>
      <c r="O66" s="31"/>
      <c r="P66" s="167"/>
      <c r="Q66" s="167"/>
      <c r="R66" s="163"/>
      <c r="S66" s="138"/>
      <c r="T66" s="163"/>
      <c r="U66" s="237"/>
      <c r="V66" s="110"/>
      <c r="W66" s="248"/>
    </row>
    <row r="67" spans="1:23" s="249" customFormat="1" ht="169.5" customHeight="1">
      <c r="A67" s="27">
        <v>9</v>
      </c>
      <c r="B67" s="223" t="s">
        <v>29</v>
      </c>
      <c r="C67" s="30">
        <v>7.68</v>
      </c>
      <c r="D67" s="30">
        <v>8.69</v>
      </c>
      <c r="E67" s="31"/>
      <c r="F67" s="27" t="s">
        <v>112</v>
      </c>
      <c r="G67" s="31" t="s">
        <v>77</v>
      </c>
      <c r="H67" s="30">
        <v>0</v>
      </c>
      <c r="I67" s="30">
        <v>0</v>
      </c>
      <c r="J67" s="30">
        <v>0</v>
      </c>
      <c r="K67" s="30">
        <v>1.59</v>
      </c>
      <c r="L67" s="30">
        <v>3.51</v>
      </c>
      <c r="M67" s="30">
        <v>2.61</v>
      </c>
      <c r="N67" s="31">
        <v>0.18</v>
      </c>
      <c r="O67" s="31">
        <v>0.91</v>
      </c>
      <c r="P67" s="167">
        <f>N67+O67</f>
        <v>1.09</v>
      </c>
      <c r="Q67" s="167">
        <v>9.09</v>
      </c>
      <c r="R67" s="163">
        <v>4.9</v>
      </c>
      <c r="S67" s="138"/>
      <c r="T67" s="163">
        <v>4.67</v>
      </c>
      <c r="U67" s="29"/>
      <c r="V67" s="152" t="s">
        <v>219</v>
      </c>
      <c r="W67" s="248"/>
    </row>
    <row r="68" spans="1:23" s="249" customFormat="1" ht="141.75">
      <c r="A68" s="259"/>
      <c r="B68" s="426"/>
      <c r="C68" s="261"/>
      <c r="D68" s="261"/>
      <c r="E68" s="262"/>
      <c r="F68" s="259"/>
      <c r="G68" s="262"/>
      <c r="H68" s="261"/>
      <c r="I68" s="261"/>
      <c r="J68" s="261"/>
      <c r="K68" s="261"/>
      <c r="L68" s="261"/>
      <c r="M68" s="261"/>
      <c r="N68" s="262"/>
      <c r="O68" s="262"/>
      <c r="P68" s="263"/>
      <c r="Q68" s="263"/>
      <c r="R68" s="263"/>
      <c r="S68" s="264"/>
      <c r="T68" s="263"/>
      <c r="U68" s="89"/>
      <c r="V68" s="265" t="s">
        <v>270</v>
      </c>
      <c r="W68" s="248"/>
    </row>
    <row r="69" spans="1:23" s="249" customFormat="1" ht="110.25">
      <c r="A69" s="259"/>
      <c r="B69" s="426"/>
      <c r="C69" s="261"/>
      <c r="D69" s="261"/>
      <c r="E69" s="262"/>
      <c r="F69" s="259"/>
      <c r="G69" s="262"/>
      <c r="H69" s="261"/>
      <c r="I69" s="261"/>
      <c r="J69" s="261"/>
      <c r="K69" s="261"/>
      <c r="L69" s="261"/>
      <c r="M69" s="261"/>
      <c r="N69" s="262"/>
      <c r="O69" s="262"/>
      <c r="P69" s="263"/>
      <c r="Q69" s="263"/>
      <c r="R69" s="263"/>
      <c r="S69" s="264"/>
      <c r="T69" s="263"/>
      <c r="U69" s="89"/>
      <c r="V69" s="265" t="s">
        <v>271</v>
      </c>
      <c r="W69" s="248"/>
    </row>
    <row r="70" spans="1:23" s="5" customFormat="1" ht="409.5">
      <c r="A70" s="259"/>
      <c r="B70" s="426"/>
      <c r="C70" s="261"/>
      <c r="D70" s="261"/>
      <c r="E70" s="262"/>
      <c r="F70" s="259"/>
      <c r="G70" s="262"/>
      <c r="H70" s="261"/>
      <c r="I70" s="261"/>
      <c r="J70" s="261"/>
      <c r="K70" s="261"/>
      <c r="L70" s="261"/>
      <c r="M70" s="261"/>
      <c r="N70" s="59"/>
      <c r="O70" s="59"/>
      <c r="P70" s="263"/>
      <c r="Q70" s="263"/>
      <c r="R70" s="263"/>
      <c r="S70" s="264"/>
      <c r="T70" s="263"/>
      <c r="U70" s="89"/>
      <c r="V70" s="265" t="s">
        <v>220</v>
      </c>
      <c r="W70" s="179"/>
    </row>
    <row r="71" spans="1:23" s="373" customFormat="1" ht="110.25">
      <c r="A71" s="266"/>
      <c r="B71" s="427"/>
      <c r="C71" s="268"/>
      <c r="D71" s="268"/>
      <c r="E71" s="269"/>
      <c r="F71" s="266"/>
      <c r="G71" s="269"/>
      <c r="H71" s="268"/>
      <c r="I71" s="268"/>
      <c r="J71" s="268"/>
      <c r="K71" s="268"/>
      <c r="L71" s="268"/>
      <c r="M71" s="268"/>
      <c r="N71" s="59"/>
      <c r="O71" s="59"/>
      <c r="P71" s="270"/>
      <c r="Q71" s="270"/>
      <c r="R71" s="270"/>
      <c r="S71" s="271"/>
      <c r="T71" s="270"/>
      <c r="U71" s="274"/>
      <c r="V71" s="275" t="s">
        <v>210</v>
      </c>
      <c r="W71" s="372"/>
    </row>
    <row r="72" spans="1:23" s="373" customFormat="1" ht="15.75">
      <c r="A72" s="266"/>
      <c r="B72" s="427" t="s">
        <v>251</v>
      </c>
      <c r="C72" s="268"/>
      <c r="D72" s="268"/>
      <c r="E72" s="269"/>
      <c r="F72" s="266"/>
      <c r="G72" s="269"/>
      <c r="H72" s="268"/>
      <c r="I72" s="268"/>
      <c r="J72" s="268"/>
      <c r="K72" s="268"/>
      <c r="L72" s="268"/>
      <c r="M72" s="268"/>
      <c r="N72" s="59"/>
      <c r="O72" s="59"/>
      <c r="P72" s="270"/>
      <c r="Q72" s="270"/>
      <c r="R72" s="270"/>
      <c r="S72" s="271"/>
      <c r="T72" s="270"/>
      <c r="U72" s="274"/>
      <c r="V72" s="275"/>
      <c r="W72" s="372"/>
    </row>
    <row r="73" spans="1:23" s="5" customFormat="1" ht="182.25" customHeight="1">
      <c r="A73" s="57">
        <v>10</v>
      </c>
      <c r="B73" s="123" t="s">
        <v>97</v>
      </c>
      <c r="C73" s="55">
        <v>20</v>
      </c>
      <c r="D73" s="55" t="s">
        <v>147</v>
      </c>
      <c r="E73" s="56"/>
      <c r="F73" s="57"/>
      <c r="G73" s="56"/>
      <c r="H73" s="55"/>
      <c r="I73" s="55"/>
      <c r="J73" s="55"/>
      <c r="K73" s="55"/>
      <c r="L73" s="55"/>
      <c r="M73" s="55"/>
      <c r="N73" s="59"/>
      <c r="O73" s="59"/>
      <c r="P73" s="163"/>
      <c r="Q73" s="163"/>
      <c r="R73" s="163"/>
      <c r="S73" s="180"/>
      <c r="T73" s="163"/>
      <c r="U73" s="97"/>
      <c r="V73" s="61" t="s">
        <v>190</v>
      </c>
      <c r="W73" s="179"/>
    </row>
    <row r="74" spans="1:22" ht="95.25" customHeight="1">
      <c r="A74" s="368">
        <v>11</v>
      </c>
      <c r="B74" s="428" t="s">
        <v>99</v>
      </c>
      <c r="C74" s="370">
        <v>20</v>
      </c>
      <c r="D74" s="370">
        <v>5.49</v>
      </c>
      <c r="E74" s="311"/>
      <c r="F74" s="368" t="s">
        <v>287</v>
      </c>
      <c r="G74" s="311" t="s">
        <v>257</v>
      </c>
      <c r="H74" s="370" t="s">
        <v>147</v>
      </c>
      <c r="I74" s="370" t="s">
        <v>147</v>
      </c>
      <c r="J74" s="370" t="s">
        <v>147</v>
      </c>
      <c r="K74" s="370" t="s">
        <v>147</v>
      </c>
      <c r="L74" s="370">
        <v>1.02</v>
      </c>
      <c r="M74" s="370">
        <v>0</v>
      </c>
      <c r="N74" s="311">
        <v>0.09</v>
      </c>
      <c r="O74" s="311">
        <v>0.14</v>
      </c>
      <c r="P74" s="370">
        <v>0.23</v>
      </c>
      <c r="Q74" s="370" t="s">
        <v>255</v>
      </c>
      <c r="R74" s="370">
        <v>3.72</v>
      </c>
      <c r="S74" s="368"/>
      <c r="T74" s="370">
        <v>3.44</v>
      </c>
      <c r="U74" s="412">
        <v>0.7</v>
      </c>
      <c r="V74" s="352" t="s">
        <v>256</v>
      </c>
    </row>
    <row r="75" spans="1:26" ht="365.25" customHeight="1">
      <c r="A75" s="21">
        <v>12</v>
      </c>
      <c r="B75" s="123" t="s">
        <v>253</v>
      </c>
      <c r="C75" s="124">
        <v>10</v>
      </c>
      <c r="D75" s="124">
        <v>6.33</v>
      </c>
      <c r="E75" s="126"/>
      <c r="F75" s="21" t="s">
        <v>100</v>
      </c>
      <c r="G75" s="126" t="s">
        <v>242</v>
      </c>
      <c r="H75" s="124" t="s">
        <v>147</v>
      </c>
      <c r="I75" s="124" t="s">
        <v>147</v>
      </c>
      <c r="J75" s="124" t="s">
        <v>147</v>
      </c>
      <c r="K75" s="124" t="s">
        <v>147</v>
      </c>
      <c r="L75" s="124">
        <v>1.98</v>
      </c>
      <c r="M75" s="124"/>
      <c r="N75" s="126"/>
      <c r="O75" s="126"/>
      <c r="P75" s="177"/>
      <c r="Q75" s="177">
        <v>5.33</v>
      </c>
      <c r="R75" s="177">
        <v>4.02</v>
      </c>
      <c r="S75" s="178"/>
      <c r="T75" s="177">
        <v>3.83</v>
      </c>
      <c r="U75" s="22"/>
      <c r="V75" s="61" t="s">
        <v>205</v>
      </c>
      <c r="W75" s="18">
        <f>SUM(N54:T54)</f>
        <v>25.220000000000002</v>
      </c>
      <c r="X75" s="13">
        <f>4.88-3.9</f>
        <v>0.98</v>
      </c>
      <c r="Y75" s="13">
        <v>8.98</v>
      </c>
      <c r="Z75" s="13">
        <v>-7.43</v>
      </c>
    </row>
    <row r="76" spans="1:22" ht="15.75">
      <c r="A76" s="57"/>
      <c r="B76" s="423"/>
      <c r="C76" s="97"/>
      <c r="D76" s="57"/>
      <c r="E76" s="56"/>
      <c r="F76" s="57"/>
      <c r="G76" s="121"/>
      <c r="H76" s="55"/>
      <c r="I76" s="55"/>
      <c r="J76" s="55"/>
      <c r="K76" s="55"/>
      <c r="L76" s="55"/>
      <c r="M76" s="55"/>
      <c r="N76" s="56"/>
      <c r="O76" s="56"/>
      <c r="P76" s="163"/>
      <c r="Q76" s="163"/>
      <c r="R76" s="163"/>
      <c r="S76" s="164"/>
      <c r="T76" s="163"/>
      <c r="U76" s="402"/>
      <c r="V76" s="166"/>
    </row>
    <row r="77" spans="1:22" ht="15.75">
      <c r="A77" s="57"/>
      <c r="B77" s="123"/>
      <c r="C77" s="97"/>
      <c r="D77" s="57"/>
      <c r="E77" s="56"/>
      <c r="F77" s="57"/>
      <c r="G77" s="58"/>
      <c r="H77" s="55"/>
      <c r="I77" s="55"/>
      <c r="J77" s="55"/>
      <c r="K77" s="55"/>
      <c r="L77" s="55"/>
      <c r="M77" s="55"/>
      <c r="N77" s="56"/>
      <c r="O77" s="56"/>
      <c r="P77" s="180"/>
      <c r="Q77" s="180"/>
      <c r="R77" s="180"/>
      <c r="S77" s="180"/>
      <c r="T77" s="180"/>
      <c r="U77" s="97"/>
      <c r="V77" s="61"/>
    </row>
    <row r="79" ht="16.5" thickBot="1"/>
    <row r="80" spans="1:22" ht="17.25" thickBot="1" thickTop="1">
      <c r="A80" s="181"/>
      <c r="B80" s="182"/>
      <c r="C80" s="183"/>
      <c r="D80" s="181"/>
      <c r="E80" s="184"/>
      <c r="F80" s="181"/>
      <c r="G80" s="185"/>
      <c r="H80" s="186"/>
      <c r="I80" s="186"/>
      <c r="J80" s="186"/>
      <c r="K80" s="186"/>
      <c r="L80" s="1"/>
      <c r="M80" s="1"/>
      <c r="N80" s="184"/>
      <c r="O80" s="184"/>
      <c r="P80" s="214"/>
      <c r="Q80" s="214"/>
      <c r="R80" s="215"/>
      <c r="S80" s="215"/>
      <c r="T80" s="2"/>
      <c r="U80" s="183"/>
      <c r="V80" s="187"/>
    </row>
    <row r="81" ht="16.5" thickTop="1"/>
    <row r="128" ht="15.75">
      <c r="N128" s="16">
        <f>125.62*1.05</f>
        <v>131.901</v>
      </c>
    </row>
  </sheetData>
  <sheetProtection/>
  <mergeCells count="29">
    <mergeCell ref="H2:H3"/>
    <mergeCell ref="G2:G3"/>
    <mergeCell ref="V2:V3"/>
    <mergeCell ref="I2:I3"/>
    <mergeCell ref="S2:S3"/>
    <mergeCell ref="N2:P2"/>
    <mergeCell ref="U2:U3"/>
    <mergeCell ref="L2:L3"/>
    <mergeCell ref="T2:T3"/>
    <mergeCell ref="J2:J3"/>
    <mergeCell ref="A1:V1"/>
    <mergeCell ref="A2:A3"/>
    <mergeCell ref="B2:B3"/>
    <mergeCell ref="C2:C3"/>
    <mergeCell ref="D2:D3"/>
    <mergeCell ref="E2:E3"/>
    <mergeCell ref="R2:R3"/>
    <mergeCell ref="M2:M3"/>
    <mergeCell ref="F2:F3"/>
    <mergeCell ref="K2:K3"/>
    <mergeCell ref="B5:V5"/>
    <mergeCell ref="S34:S35"/>
    <mergeCell ref="B33:H33"/>
    <mergeCell ref="B53:V53"/>
    <mergeCell ref="E6:E12"/>
    <mergeCell ref="E14:E15"/>
    <mergeCell ref="E25:E29"/>
    <mergeCell ref="B7:B9"/>
    <mergeCell ref="B50:V50"/>
  </mergeCells>
  <printOptions horizontalCentered="1"/>
  <pageMargins left="0.25" right="0.25" top="0.5" bottom="0.5" header="0" footer="0"/>
  <pageSetup horizontalDpi="600" verticalDpi="600" orientation="landscape" paperSize="5" scale="55" r:id="rId1"/>
  <rowBreaks count="8" manualBreakCount="8">
    <brk id="11" max="21" man="1"/>
    <brk id="17" max="21" man="1"/>
    <brk id="32" max="21" man="1"/>
    <brk id="38" max="21" man="1"/>
    <brk id="55" max="21" man="1"/>
    <brk id="61" max="21" man="1"/>
    <brk id="65" max="21" man="1"/>
    <brk id="75" max="21" man="1"/>
  </rowBreaks>
</worksheet>
</file>

<file path=xl/worksheets/sheet9.xml><?xml version="1.0" encoding="utf-8"?>
<worksheet xmlns="http://schemas.openxmlformats.org/spreadsheetml/2006/main" xmlns:r="http://schemas.openxmlformats.org/officeDocument/2006/relationships">
  <dimension ref="A1:Z180"/>
  <sheetViews>
    <sheetView view="pageBreakPreview" zoomScale="70" zoomScaleNormal="55" zoomScaleSheetLayoutView="70" zoomScalePageLayoutView="0" workbookViewId="0" topLeftCell="A1">
      <pane ySplit="3" topLeftCell="A127" activePane="bottomLeft" state="frozen"/>
      <selection pane="topLeft" activeCell="A1" sqref="A1"/>
      <selection pane="bottomLeft" activeCell="G127" sqref="G127"/>
    </sheetView>
  </sheetViews>
  <sheetFormatPr defaultColWidth="9.140625" defaultRowHeight="12.75"/>
  <cols>
    <col min="1" max="1" width="6.00390625" style="12" customWidth="1"/>
    <col min="2" max="2" width="28.8515625" style="14" customWidth="1"/>
    <col min="3" max="3" width="11.28125" style="15" customWidth="1"/>
    <col min="4" max="4" width="10.7109375" style="12" customWidth="1"/>
    <col min="5" max="5" width="12.7109375" style="16" customWidth="1"/>
    <col min="6" max="6" width="16.28125" style="12" customWidth="1"/>
    <col min="7" max="7" width="23.140625" style="17" customWidth="1"/>
    <col min="8" max="8" width="11.28125" style="18" customWidth="1"/>
    <col min="9" max="9" width="12.140625" style="18" customWidth="1"/>
    <col min="10" max="11" width="11.421875" style="18" customWidth="1"/>
    <col min="12" max="12" width="13.7109375" style="18" customWidth="1"/>
    <col min="13" max="13" width="12.7109375" style="18" customWidth="1"/>
    <col min="14" max="14" width="13.00390625" style="16" customWidth="1"/>
    <col min="15" max="15" width="14.7109375" style="16" customWidth="1"/>
    <col min="16" max="17" width="12.00390625" style="212" customWidth="1"/>
    <col min="18" max="18" width="13.421875" style="212" customWidth="1"/>
    <col min="19" max="19" width="25.421875" style="213" hidden="1" customWidth="1"/>
    <col min="20" max="20" width="14.00390625" style="213" customWidth="1"/>
    <col min="21" max="21" width="16.28125" style="15" customWidth="1"/>
    <col min="22" max="22" width="32.140625" style="20" customWidth="1"/>
    <col min="23" max="23" width="16.00390625" style="12" hidden="1" customWidth="1"/>
    <col min="24" max="16384" width="9.140625" style="13" customWidth="1"/>
  </cols>
  <sheetData>
    <row r="1" spans="1:25" s="5" customFormat="1" ht="51" customHeight="1">
      <c r="A1" s="489" t="s">
        <v>234</v>
      </c>
      <c r="B1" s="489"/>
      <c r="C1" s="489"/>
      <c r="D1" s="489"/>
      <c r="E1" s="489"/>
      <c r="F1" s="489"/>
      <c r="G1" s="489"/>
      <c r="H1" s="489"/>
      <c r="I1" s="489"/>
      <c r="J1" s="489"/>
      <c r="K1" s="489"/>
      <c r="L1" s="489"/>
      <c r="M1" s="489"/>
      <c r="N1" s="489"/>
      <c r="O1" s="489"/>
      <c r="P1" s="489"/>
      <c r="Q1" s="489"/>
      <c r="R1" s="489"/>
      <c r="S1" s="489"/>
      <c r="T1" s="489"/>
      <c r="U1" s="489"/>
      <c r="V1" s="489"/>
      <c r="Y1" s="6"/>
    </row>
    <row r="2" spans="1:23" s="8" customFormat="1" ht="78.75" customHeight="1">
      <c r="A2" s="490" t="s">
        <v>332</v>
      </c>
      <c r="B2" s="492" t="s">
        <v>386</v>
      </c>
      <c r="C2" s="492" t="s">
        <v>143</v>
      </c>
      <c r="D2" s="490" t="s">
        <v>142</v>
      </c>
      <c r="E2" s="494" t="s">
        <v>387</v>
      </c>
      <c r="F2" s="490" t="s">
        <v>120</v>
      </c>
      <c r="G2" s="500" t="s">
        <v>103</v>
      </c>
      <c r="H2" s="498" t="s">
        <v>156</v>
      </c>
      <c r="I2" s="498" t="s">
        <v>338</v>
      </c>
      <c r="J2" s="498" t="s">
        <v>395</v>
      </c>
      <c r="K2" s="498" t="s">
        <v>102</v>
      </c>
      <c r="L2" s="498" t="s">
        <v>317</v>
      </c>
      <c r="M2" s="498" t="s">
        <v>263</v>
      </c>
      <c r="N2" s="506" t="s">
        <v>273</v>
      </c>
      <c r="O2" s="507"/>
      <c r="P2" s="508"/>
      <c r="Q2" s="376" t="s">
        <v>238</v>
      </c>
      <c r="R2" s="496" t="s">
        <v>155</v>
      </c>
      <c r="S2" s="504" t="s">
        <v>365</v>
      </c>
      <c r="T2" s="504" t="s">
        <v>152</v>
      </c>
      <c r="U2" s="492" t="s">
        <v>140</v>
      </c>
      <c r="V2" s="502" t="s">
        <v>364</v>
      </c>
      <c r="W2" s="7" t="s">
        <v>389</v>
      </c>
    </row>
    <row r="3" spans="1:23" s="8" customFormat="1" ht="84.75" customHeight="1">
      <c r="A3" s="491"/>
      <c r="B3" s="493"/>
      <c r="C3" s="493"/>
      <c r="D3" s="491"/>
      <c r="E3" s="495"/>
      <c r="F3" s="491"/>
      <c r="G3" s="501"/>
      <c r="H3" s="499"/>
      <c r="I3" s="499"/>
      <c r="J3" s="499"/>
      <c r="K3" s="499"/>
      <c r="L3" s="499"/>
      <c r="M3" s="499"/>
      <c r="N3" s="126" t="s">
        <v>117</v>
      </c>
      <c r="O3" s="126" t="s">
        <v>267</v>
      </c>
      <c r="P3" s="178" t="s">
        <v>265</v>
      </c>
      <c r="Q3" s="377"/>
      <c r="R3" s="497"/>
      <c r="S3" s="505"/>
      <c r="T3" s="505"/>
      <c r="U3" s="493"/>
      <c r="V3" s="503"/>
      <c r="W3" s="9"/>
    </row>
    <row r="4" spans="1:23" s="8" customFormat="1" ht="15.75">
      <c r="A4" s="21">
        <v>1</v>
      </c>
      <c r="B4" s="22">
        <v>2</v>
      </c>
      <c r="C4" s="22">
        <v>3</v>
      </c>
      <c r="D4" s="21">
        <v>4</v>
      </c>
      <c r="E4" s="23">
        <v>5</v>
      </c>
      <c r="F4" s="24">
        <v>6</v>
      </c>
      <c r="G4" s="23">
        <v>7</v>
      </c>
      <c r="H4" s="24">
        <v>8</v>
      </c>
      <c r="I4" s="24">
        <v>9</v>
      </c>
      <c r="J4" s="24">
        <v>10</v>
      </c>
      <c r="K4" s="24">
        <v>11</v>
      </c>
      <c r="L4" s="24">
        <v>12</v>
      </c>
      <c r="M4" s="24"/>
      <c r="N4" s="23">
        <v>13</v>
      </c>
      <c r="O4" s="23">
        <v>14</v>
      </c>
      <c r="P4" s="188">
        <v>15</v>
      </c>
      <c r="Q4" s="188"/>
      <c r="R4" s="188">
        <v>16</v>
      </c>
      <c r="S4" s="188">
        <v>11</v>
      </c>
      <c r="T4" s="188">
        <v>17</v>
      </c>
      <c r="U4" s="22">
        <v>18</v>
      </c>
      <c r="V4" s="25">
        <v>19</v>
      </c>
      <c r="W4" s="9"/>
    </row>
    <row r="5" spans="1:23" s="11" customFormat="1" ht="15.75">
      <c r="A5" s="26">
        <v>1</v>
      </c>
      <c r="B5" s="475" t="s">
        <v>118</v>
      </c>
      <c r="C5" s="475"/>
      <c r="D5" s="475"/>
      <c r="E5" s="475"/>
      <c r="F5" s="475"/>
      <c r="G5" s="475"/>
      <c r="H5" s="475"/>
      <c r="I5" s="475"/>
      <c r="J5" s="475"/>
      <c r="K5" s="475"/>
      <c r="L5" s="475"/>
      <c r="M5" s="475"/>
      <c r="N5" s="475"/>
      <c r="O5" s="475"/>
      <c r="P5" s="475"/>
      <c r="Q5" s="475"/>
      <c r="R5" s="475"/>
      <c r="S5" s="475"/>
      <c r="T5" s="475"/>
      <c r="U5" s="475"/>
      <c r="V5" s="476"/>
      <c r="W5" s="10"/>
    </row>
    <row r="6" spans="1:25" s="36" customFormat="1" ht="126">
      <c r="A6" s="27" t="s">
        <v>15</v>
      </c>
      <c r="B6" s="28" t="s">
        <v>57</v>
      </c>
      <c r="C6" s="29">
        <v>4.3972</v>
      </c>
      <c r="D6" s="30">
        <v>3.82</v>
      </c>
      <c r="E6" s="483">
        <v>62</v>
      </c>
      <c r="F6" s="27" t="s">
        <v>352</v>
      </c>
      <c r="G6" s="32" t="s">
        <v>331</v>
      </c>
      <c r="H6" s="30">
        <v>4.52</v>
      </c>
      <c r="I6" s="30">
        <f>1.59</f>
        <v>1.59</v>
      </c>
      <c r="J6" s="30">
        <v>0</v>
      </c>
      <c r="K6" s="30">
        <v>0</v>
      </c>
      <c r="L6" s="30">
        <v>0</v>
      </c>
      <c r="M6" s="30"/>
      <c r="N6" s="31"/>
      <c r="O6" s="31"/>
      <c r="P6" s="167">
        <f>O6+N6</f>
        <v>0</v>
      </c>
      <c r="Q6" s="168"/>
      <c r="R6" s="168">
        <f>(P6+H6+I6+J6)*5%+H6+P6+I6+J6</f>
        <v>6.4155</v>
      </c>
      <c r="S6" s="189" t="s">
        <v>331</v>
      </c>
      <c r="T6" s="167">
        <f>I6+P6+H6+J6</f>
        <v>6.109999999999999</v>
      </c>
      <c r="U6" s="33" t="s">
        <v>145</v>
      </c>
      <c r="V6" s="34" t="s">
        <v>131</v>
      </c>
      <c r="W6" s="35">
        <v>5.82</v>
      </c>
      <c r="Y6" s="36">
        <v>3.82</v>
      </c>
    </row>
    <row r="7" spans="1:25" s="36" customFormat="1" ht="15.75">
      <c r="A7" s="37"/>
      <c r="B7" s="38"/>
      <c r="C7" s="39"/>
      <c r="D7" s="40"/>
      <c r="E7" s="484"/>
      <c r="F7" s="37"/>
      <c r="G7" s="42"/>
      <c r="H7" s="40"/>
      <c r="I7" s="40"/>
      <c r="J7" s="40"/>
      <c r="K7" s="40"/>
      <c r="L7" s="40"/>
      <c r="M7" s="40"/>
      <c r="N7" s="41"/>
      <c r="O7" s="41"/>
      <c r="P7" s="168"/>
      <c r="Q7" s="168"/>
      <c r="R7" s="168"/>
      <c r="S7" s="190"/>
      <c r="T7" s="140"/>
      <c r="U7" s="39"/>
      <c r="V7" s="34" t="s">
        <v>132</v>
      </c>
      <c r="W7" s="43"/>
      <c r="Y7" s="36">
        <v>0.23</v>
      </c>
    </row>
    <row r="8" spans="1:25" s="36" customFormat="1" ht="15.75">
      <c r="A8" s="37"/>
      <c r="B8" s="38"/>
      <c r="C8" s="39"/>
      <c r="D8" s="40"/>
      <c r="E8" s="484"/>
      <c r="F8" s="37"/>
      <c r="G8" s="42"/>
      <c r="H8" s="40"/>
      <c r="I8" s="40"/>
      <c r="J8" s="40"/>
      <c r="K8" s="40"/>
      <c r="L8" s="40"/>
      <c r="M8" s="40"/>
      <c r="N8" s="41"/>
      <c r="O8" s="41"/>
      <c r="P8" s="168"/>
      <c r="Q8" s="168"/>
      <c r="R8" s="168"/>
      <c r="S8" s="190"/>
      <c r="T8" s="140"/>
      <c r="U8" s="39"/>
      <c r="V8" s="34" t="s">
        <v>133</v>
      </c>
      <c r="W8" s="43"/>
      <c r="Y8" s="36">
        <v>0.9</v>
      </c>
    </row>
    <row r="9" spans="1:25" s="36" customFormat="1" ht="15.75">
      <c r="A9" s="37"/>
      <c r="B9" s="38"/>
      <c r="C9" s="39"/>
      <c r="D9" s="40"/>
      <c r="E9" s="484"/>
      <c r="F9" s="37"/>
      <c r="G9" s="42"/>
      <c r="H9" s="40"/>
      <c r="I9" s="40"/>
      <c r="J9" s="40"/>
      <c r="K9" s="40"/>
      <c r="L9" s="40"/>
      <c r="M9" s="40"/>
      <c r="N9" s="41"/>
      <c r="O9" s="41"/>
      <c r="P9" s="168"/>
      <c r="Q9" s="168"/>
      <c r="R9" s="168"/>
      <c r="S9" s="190"/>
      <c r="T9" s="140"/>
      <c r="U9" s="39"/>
      <c r="V9" s="34" t="s">
        <v>134</v>
      </c>
      <c r="W9" s="43"/>
      <c r="Y9" s="36">
        <v>0.39</v>
      </c>
    </row>
    <row r="10" spans="1:25" s="36" customFormat="1" ht="15.75">
      <c r="A10" s="37"/>
      <c r="B10" s="38"/>
      <c r="C10" s="39"/>
      <c r="D10" s="40"/>
      <c r="E10" s="484"/>
      <c r="F10" s="37"/>
      <c r="G10" s="42"/>
      <c r="H10" s="44"/>
      <c r="I10" s="44"/>
      <c r="J10" s="44"/>
      <c r="K10" s="44"/>
      <c r="L10" s="44"/>
      <c r="M10" s="44"/>
      <c r="N10" s="191"/>
      <c r="O10" s="191"/>
      <c r="P10" s="192"/>
      <c r="Q10" s="192"/>
      <c r="R10" s="192"/>
      <c r="S10" s="190"/>
      <c r="T10" s="140"/>
      <c r="U10" s="39"/>
      <c r="V10" s="34" t="s">
        <v>135</v>
      </c>
      <c r="W10" s="45"/>
      <c r="Y10" s="36">
        <v>0.44</v>
      </c>
    </row>
    <row r="11" spans="1:23" s="36" customFormat="1" ht="15.75">
      <c r="A11" s="37"/>
      <c r="B11" s="38"/>
      <c r="C11" s="39"/>
      <c r="D11" s="40"/>
      <c r="E11" s="484"/>
      <c r="F11" s="46"/>
      <c r="G11" s="47"/>
      <c r="H11" s="44"/>
      <c r="I11" s="44"/>
      <c r="J11" s="44"/>
      <c r="K11" s="44"/>
      <c r="L11" s="44"/>
      <c r="M11" s="44"/>
      <c r="N11" s="191"/>
      <c r="O11" s="191"/>
      <c r="P11" s="168"/>
      <c r="Q11" s="193"/>
      <c r="R11" s="193"/>
      <c r="S11" s="194"/>
      <c r="T11" s="195"/>
      <c r="U11" s="39"/>
      <c r="V11" s="34" t="s">
        <v>136</v>
      </c>
      <c r="W11" s="43"/>
    </row>
    <row r="12" spans="1:23" s="36" customFormat="1" ht="15.75">
      <c r="A12" s="37"/>
      <c r="B12" s="38"/>
      <c r="C12" s="39"/>
      <c r="D12" s="48"/>
      <c r="E12" s="484"/>
      <c r="F12" s="37"/>
      <c r="G12" s="42"/>
      <c r="H12" s="44"/>
      <c r="I12" s="44"/>
      <c r="J12" s="44"/>
      <c r="K12" s="44"/>
      <c r="L12" s="44"/>
      <c r="M12" s="44"/>
      <c r="N12" s="191"/>
      <c r="O12" s="191"/>
      <c r="P12" s="168"/>
      <c r="Q12" s="168"/>
      <c r="R12" s="168"/>
      <c r="S12" s="190"/>
      <c r="T12" s="140"/>
      <c r="U12" s="39"/>
      <c r="V12" s="34" t="s">
        <v>137</v>
      </c>
      <c r="W12" s="45"/>
    </row>
    <row r="13" spans="1:23" s="50" customFormat="1" ht="15.75">
      <c r="A13" s="37"/>
      <c r="B13" s="486" t="s">
        <v>336</v>
      </c>
      <c r="C13" s="39"/>
      <c r="D13" s="40"/>
      <c r="E13" s="484"/>
      <c r="F13" s="37"/>
      <c r="G13" s="42"/>
      <c r="H13" s="40"/>
      <c r="I13" s="40"/>
      <c r="J13" s="40"/>
      <c r="K13" s="40"/>
      <c r="L13" s="40"/>
      <c r="M13" s="40"/>
      <c r="N13" s="41"/>
      <c r="O13" s="41"/>
      <c r="P13" s="168"/>
      <c r="Q13" s="168"/>
      <c r="R13" s="168"/>
      <c r="S13" s="190"/>
      <c r="T13" s="140"/>
      <c r="U13" s="39"/>
      <c r="V13" s="34" t="s">
        <v>138</v>
      </c>
      <c r="W13" s="49"/>
    </row>
    <row r="14" spans="1:23" s="50" customFormat="1" ht="31.5">
      <c r="A14" s="37"/>
      <c r="B14" s="486"/>
      <c r="C14" s="39"/>
      <c r="D14" s="40"/>
      <c r="E14" s="484"/>
      <c r="F14" s="37"/>
      <c r="G14" s="42"/>
      <c r="H14" s="40"/>
      <c r="I14" s="40"/>
      <c r="J14" s="40"/>
      <c r="K14" s="40"/>
      <c r="L14" s="40"/>
      <c r="M14" s="40"/>
      <c r="N14" s="41"/>
      <c r="O14" s="41"/>
      <c r="P14" s="168"/>
      <c r="Q14" s="168"/>
      <c r="R14" s="168"/>
      <c r="S14" s="190"/>
      <c r="T14" s="140"/>
      <c r="U14" s="39"/>
      <c r="V14" s="34" t="s">
        <v>139</v>
      </c>
      <c r="W14" s="49"/>
    </row>
    <row r="15" spans="1:23" s="50" customFormat="1" ht="15.75">
      <c r="A15" s="51"/>
      <c r="B15" s="487"/>
      <c r="C15" s="39"/>
      <c r="D15" s="40"/>
      <c r="E15" s="484"/>
      <c r="F15" s="37"/>
      <c r="G15" s="42"/>
      <c r="H15" s="40"/>
      <c r="I15" s="40"/>
      <c r="J15" s="40"/>
      <c r="K15" s="40"/>
      <c r="L15" s="40"/>
      <c r="M15" s="40"/>
      <c r="N15" s="41"/>
      <c r="O15" s="41"/>
      <c r="P15" s="168"/>
      <c r="Q15" s="168"/>
      <c r="R15" s="168"/>
      <c r="S15" s="190"/>
      <c r="T15" s="140"/>
      <c r="U15" s="39"/>
      <c r="V15" s="52" t="s">
        <v>56</v>
      </c>
      <c r="W15" s="49"/>
    </row>
    <row r="16" spans="1:23" s="50" customFormat="1" ht="94.5">
      <c r="A16" s="27" t="s">
        <v>16</v>
      </c>
      <c r="B16" s="53" t="s">
        <v>58</v>
      </c>
      <c r="C16" s="54"/>
      <c r="D16" s="55">
        <v>0.23</v>
      </c>
      <c r="E16" s="484"/>
      <c r="F16" s="57" t="s">
        <v>121</v>
      </c>
      <c r="G16" s="58" t="s">
        <v>331</v>
      </c>
      <c r="H16" s="55">
        <v>0.2</v>
      </c>
      <c r="I16" s="55">
        <v>0.02</v>
      </c>
      <c r="J16" s="55">
        <v>0</v>
      </c>
      <c r="K16" s="55">
        <v>0</v>
      </c>
      <c r="L16" s="55">
        <v>0</v>
      </c>
      <c r="M16" s="55"/>
      <c r="N16" s="56">
        <v>0</v>
      </c>
      <c r="O16" s="56"/>
      <c r="P16" s="163">
        <f>O16+N16</f>
        <v>0</v>
      </c>
      <c r="Q16" s="168"/>
      <c r="R16" s="168">
        <f>(P16+H16+I16+J16)*5%+H16+P16+I16+J16</f>
        <v>0.231</v>
      </c>
      <c r="S16" s="196" t="s">
        <v>331</v>
      </c>
      <c r="T16" s="167">
        <f>I16+P16+H16+J16</f>
        <v>0.22</v>
      </c>
      <c r="U16" s="60" t="s">
        <v>146</v>
      </c>
      <c r="V16" s="61" t="s">
        <v>59</v>
      </c>
      <c r="W16" s="62">
        <v>0.29</v>
      </c>
    </row>
    <row r="17" spans="1:23" s="67" customFormat="1" ht="94.5">
      <c r="A17" s="27" t="s">
        <v>17</v>
      </c>
      <c r="B17" s="53" t="s">
        <v>60</v>
      </c>
      <c r="C17" s="29">
        <v>26.6783</v>
      </c>
      <c r="D17" s="55">
        <v>30.47</v>
      </c>
      <c r="E17" s="484"/>
      <c r="F17" s="63" t="s">
        <v>122</v>
      </c>
      <c r="G17" s="64" t="s">
        <v>157</v>
      </c>
      <c r="H17" s="40">
        <v>19.48</v>
      </c>
      <c r="I17" s="40">
        <f>2.55</f>
        <v>2.55</v>
      </c>
      <c r="J17" s="40">
        <v>0</v>
      </c>
      <c r="K17" s="40">
        <v>0</v>
      </c>
      <c r="L17" s="40">
        <v>0</v>
      </c>
      <c r="M17" s="40"/>
      <c r="N17" s="56">
        <v>0</v>
      </c>
      <c r="O17" s="41"/>
      <c r="P17" s="163">
        <f>O17+N17</f>
        <v>0</v>
      </c>
      <c r="Q17" s="167"/>
      <c r="R17" s="167">
        <f>(P17+H17+I17)*5%+H17+P17+I17</f>
        <v>23.131500000000003</v>
      </c>
      <c r="S17" s="190" t="s">
        <v>329</v>
      </c>
      <c r="T17" s="167">
        <f>I17+P17+H17+J17</f>
        <v>22.03</v>
      </c>
      <c r="U17" s="65">
        <f>T17/D17</f>
        <v>0.7230062356416148</v>
      </c>
      <c r="V17" s="66" t="s">
        <v>61</v>
      </c>
      <c r="W17" s="62">
        <v>20.86</v>
      </c>
    </row>
    <row r="18" spans="1:25" s="67" customFormat="1" ht="157.5">
      <c r="A18" s="68" t="s">
        <v>18</v>
      </c>
      <c r="B18" s="69" t="s">
        <v>62</v>
      </c>
      <c r="C18" s="70"/>
      <c r="D18" s="27">
        <v>4.85</v>
      </c>
      <c r="E18" s="484"/>
      <c r="F18" s="71" t="s">
        <v>327</v>
      </c>
      <c r="G18" s="3" t="s">
        <v>63</v>
      </c>
      <c r="H18" s="27">
        <v>0</v>
      </c>
      <c r="I18" s="27">
        <v>0.94</v>
      </c>
      <c r="J18" s="27">
        <v>1.28</v>
      </c>
      <c r="K18" s="27">
        <v>0</v>
      </c>
      <c r="L18" s="27">
        <v>0</v>
      </c>
      <c r="M18" s="27"/>
      <c r="N18" s="32">
        <v>0</v>
      </c>
      <c r="O18" s="32">
        <v>0.12</v>
      </c>
      <c r="P18" s="138">
        <f>O18+N18</f>
        <v>0.12</v>
      </c>
      <c r="Q18" s="140"/>
      <c r="R18" s="168">
        <f>(P18+H18+I18+J18+K18)*5%+H18+P18+I18+J18+K18</f>
        <v>2.457</v>
      </c>
      <c r="S18" s="138" t="s">
        <v>379</v>
      </c>
      <c r="T18" s="167">
        <f>I18+P18+H18+J18</f>
        <v>2.34</v>
      </c>
      <c r="U18" s="72">
        <v>0.367</v>
      </c>
      <c r="V18" s="73" t="s">
        <v>64</v>
      </c>
      <c r="W18" s="62"/>
      <c r="Y18" s="36"/>
    </row>
    <row r="19" spans="1:23" s="67" customFormat="1" ht="189">
      <c r="A19" s="27"/>
      <c r="B19" s="74"/>
      <c r="C19" s="75"/>
      <c r="D19" s="74"/>
      <c r="E19" s="484"/>
      <c r="F19" s="74"/>
      <c r="G19" s="76"/>
      <c r="H19" s="27"/>
      <c r="I19" s="27"/>
      <c r="J19" s="27"/>
      <c r="K19" s="27"/>
      <c r="L19" s="27"/>
      <c r="M19" s="27"/>
      <c r="N19" s="32">
        <v>0</v>
      </c>
      <c r="O19" s="32"/>
      <c r="P19" s="189"/>
      <c r="Q19" s="189"/>
      <c r="R19" s="189"/>
      <c r="S19" s="189"/>
      <c r="T19" s="189"/>
      <c r="U19" s="74"/>
      <c r="V19" s="73" t="s">
        <v>163</v>
      </c>
      <c r="W19" s="62"/>
    </row>
    <row r="20" spans="1:23" s="67" customFormat="1" ht="173.25">
      <c r="A20" s="37"/>
      <c r="B20" s="75"/>
      <c r="C20" s="75"/>
      <c r="D20" s="75"/>
      <c r="E20" s="77"/>
      <c r="F20" s="75"/>
      <c r="G20" s="77"/>
      <c r="H20" s="37"/>
      <c r="I20" s="37"/>
      <c r="J20" s="37"/>
      <c r="K20" s="37"/>
      <c r="L20" s="37"/>
      <c r="M20" s="37"/>
      <c r="N20" s="42"/>
      <c r="O20" s="42"/>
      <c r="P20" s="172"/>
      <c r="Q20" s="172"/>
      <c r="R20" s="172"/>
      <c r="S20" s="140" t="s">
        <v>380</v>
      </c>
      <c r="T20" s="197"/>
      <c r="U20" s="78"/>
      <c r="V20" s="79" t="s">
        <v>164</v>
      </c>
      <c r="W20" s="62"/>
    </row>
    <row r="21" spans="1:23" s="67" customFormat="1" ht="47.25">
      <c r="A21" s="37"/>
      <c r="B21" s="70"/>
      <c r="C21" s="80"/>
      <c r="D21" s="80"/>
      <c r="E21" s="81"/>
      <c r="F21" s="82"/>
      <c r="G21" s="83"/>
      <c r="H21" s="37"/>
      <c r="I21" s="37"/>
      <c r="J21" s="37"/>
      <c r="K21" s="37"/>
      <c r="L21" s="37"/>
      <c r="M21" s="37"/>
      <c r="N21" s="42"/>
      <c r="O21" s="42"/>
      <c r="P21" s="172"/>
      <c r="Q21" s="172"/>
      <c r="R21" s="172"/>
      <c r="S21" s="140" t="s">
        <v>381</v>
      </c>
      <c r="T21" s="140"/>
      <c r="U21" s="78"/>
      <c r="V21" s="84" t="s">
        <v>165</v>
      </c>
      <c r="W21" s="62"/>
    </row>
    <row r="22" spans="1:23" s="67" customFormat="1" ht="189">
      <c r="A22" s="37"/>
      <c r="B22" s="85"/>
      <c r="C22" s="39"/>
      <c r="D22" s="40"/>
      <c r="E22" s="41"/>
      <c r="F22" s="82"/>
      <c r="G22" s="83"/>
      <c r="H22" s="40"/>
      <c r="I22" s="40"/>
      <c r="J22" s="40"/>
      <c r="K22" s="40"/>
      <c r="L22" s="40"/>
      <c r="M22" s="40"/>
      <c r="N22" s="41"/>
      <c r="O22" s="41"/>
      <c r="P22" s="168"/>
      <c r="Q22" s="168"/>
      <c r="R22" s="168"/>
      <c r="S22" s="140" t="s">
        <v>381</v>
      </c>
      <c r="T22" s="140"/>
      <c r="U22" s="78"/>
      <c r="V22" s="86" t="s">
        <v>166</v>
      </c>
      <c r="W22" s="62"/>
    </row>
    <row r="23" spans="1:23" s="67" customFormat="1" ht="173.25">
      <c r="A23" s="37"/>
      <c r="B23" s="85"/>
      <c r="C23" s="39"/>
      <c r="D23" s="40"/>
      <c r="E23" s="41"/>
      <c r="F23" s="82"/>
      <c r="G23" s="83"/>
      <c r="H23" s="40"/>
      <c r="I23" s="40"/>
      <c r="J23" s="40"/>
      <c r="K23" s="40"/>
      <c r="L23" s="40"/>
      <c r="M23" s="40"/>
      <c r="N23" s="41"/>
      <c r="O23" s="41"/>
      <c r="P23" s="168"/>
      <c r="Q23" s="168"/>
      <c r="R23" s="168"/>
      <c r="S23" s="140" t="s">
        <v>381</v>
      </c>
      <c r="T23" s="140"/>
      <c r="U23" s="78"/>
      <c r="V23" s="73" t="s">
        <v>168</v>
      </c>
      <c r="W23" s="62"/>
    </row>
    <row r="24" spans="1:23" s="67" customFormat="1" ht="189">
      <c r="A24" s="37"/>
      <c r="B24" s="85"/>
      <c r="C24" s="39"/>
      <c r="D24" s="40"/>
      <c r="E24" s="41"/>
      <c r="F24" s="87"/>
      <c r="G24" s="88"/>
      <c r="H24" s="40"/>
      <c r="I24" s="40"/>
      <c r="J24" s="40"/>
      <c r="K24" s="40"/>
      <c r="L24" s="40"/>
      <c r="M24" s="40"/>
      <c r="N24" s="41"/>
      <c r="O24" s="41"/>
      <c r="P24" s="168"/>
      <c r="Q24" s="168"/>
      <c r="R24" s="168"/>
      <c r="S24" s="198">
        <v>40224</v>
      </c>
      <c r="T24" s="198"/>
      <c r="U24" s="89"/>
      <c r="V24" s="79" t="s">
        <v>169</v>
      </c>
      <c r="W24" s="62"/>
    </row>
    <row r="25" spans="1:23" s="67" customFormat="1" ht="94.5">
      <c r="A25" s="37"/>
      <c r="B25" s="85"/>
      <c r="C25" s="39"/>
      <c r="D25" s="40"/>
      <c r="E25" s="41"/>
      <c r="F25" s="82"/>
      <c r="G25" s="83"/>
      <c r="H25" s="40"/>
      <c r="I25" s="40"/>
      <c r="J25" s="40"/>
      <c r="K25" s="40"/>
      <c r="L25" s="40"/>
      <c r="M25" s="40"/>
      <c r="N25" s="41"/>
      <c r="O25" s="41"/>
      <c r="P25" s="168"/>
      <c r="Q25" s="168"/>
      <c r="R25" s="168"/>
      <c r="S25" s="140" t="s">
        <v>382</v>
      </c>
      <c r="T25" s="140"/>
      <c r="U25" s="78"/>
      <c r="V25" s="84" t="s">
        <v>170</v>
      </c>
      <c r="W25" s="62"/>
    </row>
    <row r="26" spans="1:23" s="67" customFormat="1" ht="47.25">
      <c r="A26" s="37"/>
      <c r="B26" s="85"/>
      <c r="C26" s="39"/>
      <c r="D26" s="40"/>
      <c r="E26" s="41"/>
      <c r="F26" s="87"/>
      <c r="G26" s="88"/>
      <c r="H26" s="40"/>
      <c r="I26" s="40"/>
      <c r="J26" s="40"/>
      <c r="K26" s="40"/>
      <c r="L26" s="40"/>
      <c r="M26" s="40"/>
      <c r="N26" s="41"/>
      <c r="O26" s="41"/>
      <c r="P26" s="168"/>
      <c r="Q26" s="168"/>
      <c r="R26" s="168"/>
      <c r="S26" s="198">
        <v>40224</v>
      </c>
      <c r="T26" s="198"/>
      <c r="U26" s="89"/>
      <c r="V26" s="86" t="s">
        <v>305</v>
      </c>
      <c r="W26" s="62"/>
    </row>
    <row r="27" spans="1:23" s="67" customFormat="1" ht="15.75">
      <c r="A27" s="51"/>
      <c r="B27" s="90"/>
      <c r="C27" s="54"/>
      <c r="D27" s="91"/>
      <c r="E27" s="484"/>
      <c r="F27" s="93"/>
      <c r="G27" s="94"/>
      <c r="H27" s="91"/>
      <c r="I27" s="91"/>
      <c r="J27" s="91"/>
      <c r="K27" s="91"/>
      <c r="L27" s="91"/>
      <c r="M27" s="91"/>
      <c r="N27" s="92"/>
      <c r="O27" s="92"/>
      <c r="P27" s="174"/>
      <c r="Q27" s="174"/>
      <c r="R27" s="174"/>
      <c r="S27" s="141" t="s">
        <v>328</v>
      </c>
      <c r="T27" s="141"/>
      <c r="U27" s="95"/>
      <c r="V27" s="86" t="s">
        <v>304</v>
      </c>
      <c r="W27" s="62"/>
    </row>
    <row r="28" spans="1:23" s="67" customFormat="1" ht="15.75">
      <c r="A28" s="37"/>
      <c r="B28" s="85"/>
      <c r="C28" s="39"/>
      <c r="D28" s="40"/>
      <c r="E28" s="484"/>
      <c r="F28" s="82"/>
      <c r="G28" s="83"/>
      <c r="H28" s="40"/>
      <c r="I28" s="40"/>
      <c r="J28" s="40"/>
      <c r="K28" s="40"/>
      <c r="L28" s="40"/>
      <c r="M28" s="40"/>
      <c r="N28" s="41"/>
      <c r="O28" s="41"/>
      <c r="P28" s="168"/>
      <c r="Q28" s="168"/>
      <c r="R28" s="168"/>
      <c r="S28" s="140"/>
      <c r="T28" s="140"/>
      <c r="U28" s="78"/>
      <c r="V28" s="84" t="s">
        <v>337</v>
      </c>
      <c r="W28" s="62"/>
    </row>
    <row r="29" spans="1:23" s="67" customFormat="1" ht="157.5">
      <c r="A29" s="37" t="s">
        <v>315</v>
      </c>
      <c r="B29" s="70" t="s">
        <v>399</v>
      </c>
      <c r="C29" s="70"/>
      <c r="D29" s="37">
        <v>4.42</v>
      </c>
      <c r="E29" s="484"/>
      <c r="F29" s="82" t="s">
        <v>327</v>
      </c>
      <c r="G29" s="4" t="s">
        <v>400</v>
      </c>
      <c r="H29" s="37">
        <v>0</v>
      </c>
      <c r="I29" s="37">
        <v>1.55</v>
      </c>
      <c r="J29" s="37">
        <v>0.59</v>
      </c>
      <c r="K29" s="37">
        <v>0</v>
      </c>
      <c r="L29" s="37">
        <v>0</v>
      </c>
      <c r="M29" s="37"/>
      <c r="N29" s="42">
        <v>0</v>
      </c>
      <c r="O29" s="42"/>
      <c r="P29" s="140">
        <f>O29+N29</f>
        <v>0</v>
      </c>
      <c r="Q29" s="140"/>
      <c r="R29" s="168">
        <f>(P29+H29+I29+J29+K29)*5%+H29+P29+I29+J29+K29</f>
        <v>2.247</v>
      </c>
      <c r="S29" s="140" t="s">
        <v>380</v>
      </c>
      <c r="T29" s="167">
        <f>I29+P29+H29+J29</f>
        <v>2.14</v>
      </c>
      <c r="U29" s="96">
        <v>0.4841</v>
      </c>
      <c r="V29" s="76" t="s">
        <v>51</v>
      </c>
      <c r="W29" s="62"/>
    </row>
    <row r="30" spans="1:23" s="67" customFormat="1" ht="47.25">
      <c r="A30" s="37"/>
      <c r="B30" s="85"/>
      <c r="C30" s="39"/>
      <c r="D30" s="40"/>
      <c r="E30" s="41"/>
      <c r="F30" s="82"/>
      <c r="G30" s="83"/>
      <c r="H30" s="40"/>
      <c r="I30" s="40"/>
      <c r="J30" s="40"/>
      <c r="K30" s="40"/>
      <c r="L30" s="40"/>
      <c r="M30" s="40"/>
      <c r="N30" s="41"/>
      <c r="O30" s="41"/>
      <c r="P30" s="168"/>
      <c r="Q30" s="168"/>
      <c r="R30" s="168"/>
      <c r="S30" s="140" t="s">
        <v>383</v>
      </c>
      <c r="T30" s="140"/>
      <c r="U30" s="78"/>
      <c r="V30" s="73" t="s">
        <v>401</v>
      </c>
      <c r="W30" s="62"/>
    </row>
    <row r="31" spans="1:23" s="67" customFormat="1" ht="173.25">
      <c r="A31" s="37"/>
      <c r="B31" s="85"/>
      <c r="C31" s="39"/>
      <c r="D31" s="40"/>
      <c r="E31" s="41"/>
      <c r="F31" s="82"/>
      <c r="G31" s="83"/>
      <c r="H31" s="40"/>
      <c r="I31" s="40"/>
      <c r="J31" s="40"/>
      <c r="K31" s="40"/>
      <c r="L31" s="40"/>
      <c r="M31" s="40"/>
      <c r="N31" s="41"/>
      <c r="O31" s="41"/>
      <c r="P31" s="168"/>
      <c r="Q31" s="168"/>
      <c r="R31" s="168"/>
      <c r="S31" s="140" t="s">
        <v>383</v>
      </c>
      <c r="T31" s="140"/>
      <c r="U31" s="78"/>
      <c r="V31" s="86" t="s">
        <v>358</v>
      </c>
      <c r="W31" s="62"/>
    </row>
    <row r="32" spans="1:23" s="67" customFormat="1" ht="173.25">
      <c r="A32" s="37"/>
      <c r="B32" s="85"/>
      <c r="C32" s="39"/>
      <c r="D32" s="40"/>
      <c r="E32" s="41"/>
      <c r="F32" s="82"/>
      <c r="G32" s="83"/>
      <c r="H32" s="40"/>
      <c r="I32" s="40"/>
      <c r="J32" s="40"/>
      <c r="K32" s="40"/>
      <c r="L32" s="40"/>
      <c r="M32" s="40"/>
      <c r="N32" s="41"/>
      <c r="O32" s="41"/>
      <c r="P32" s="168"/>
      <c r="Q32" s="168"/>
      <c r="R32" s="168"/>
      <c r="S32" s="140" t="s">
        <v>383</v>
      </c>
      <c r="T32" s="140"/>
      <c r="U32" s="78"/>
      <c r="V32" s="86" t="s">
        <v>359</v>
      </c>
      <c r="W32" s="62"/>
    </row>
    <row r="33" spans="1:23" s="67" customFormat="1" ht="173.25">
      <c r="A33" s="37"/>
      <c r="B33" s="85"/>
      <c r="C33" s="39"/>
      <c r="D33" s="40"/>
      <c r="E33" s="41"/>
      <c r="F33" s="82"/>
      <c r="G33" s="83"/>
      <c r="H33" s="40"/>
      <c r="I33" s="40"/>
      <c r="J33" s="40"/>
      <c r="K33" s="40"/>
      <c r="L33" s="40"/>
      <c r="M33" s="40"/>
      <c r="N33" s="41"/>
      <c r="O33" s="41"/>
      <c r="P33" s="168"/>
      <c r="Q33" s="168"/>
      <c r="R33" s="168"/>
      <c r="S33" s="140" t="s">
        <v>383</v>
      </c>
      <c r="T33" s="140"/>
      <c r="U33" s="78"/>
      <c r="V33" s="86" t="s">
        <v>360</v>
      </c>
      <c r="W33" s="62"/>
    </row>
    <row r="34" spans="1:23" s="67" customFormat="1" ht="47.25">
      <c r="A34" s="37"/>
      <c r="B34" s="85"/>
      <c r="C34" s="39"/>
      <c r="D34" s="40"/>
      <c r="E34" s="41"/>
      <c r="F34" s="82"/>
      <c r="G34" s="83"/>
      <c r="H34" s="40"/>
      <c r="I34" s="40"/>
      <c r="J34" s="40"/>
      <c r="K34" s="40"/>
      <c r="L34" s="40"/>
      <c r="M34" s="40"/>
      <c r="N34" s="41"/>
      <c r="O34" s="41"/>
      <c r="P34" s="168"/>
      <c r="Q34" s="168"/>
      <c r="R34" s="168"/>
      <c r="S34" s="140" t="s">
        <v>383</v>
      </c>
      <c r="T34" s="140"/>
      <c r="U34" s="78"/>
      <c r="V34" s="86" t="s">
        <v>361</v>
      </c>
      <c r="W34" s="62"/>
    </row>
    <row r="35" spans="1:23" s="67" customFormat="1" ht="47.25">
      <c r="A35" s="37"/>
      <c r="B35" s="85"/>
      <c r="C35" s="39"/>
      <c r="D35" s="40"/>
      <c r="E35" s="41"/>
      <c r="F35" s="82"/>
      <c r="G35" s="83"/>
      <c r="H35" s="40"/>
      <c r="I35" s="40"/>
      <c r="J35" s="40"/>
      <c r="K35" s="40"/>
      <c r="L35" s="40"/>
      <c r="M35" s="40"/>
      <c r="N35" s="41"/>
      <c r="O35" s="41"/>
      <c r="P35" s="168"/>
      <c r="Q35" s="168"/>
      <c r="R35" s="168"/>
      <c r="S35" s="140" t="s">
        <v>383</v>
      </c>
      <c r="T35" s="140"/>
      <c r="U35" s="78"/>
      <c r="V35" s="73" t="s">
        <v>294</v>
      </c>
      <c r="W35" s="62"/>
    </row>
    <row r="36" spans="1:23" s="67" customFormat="1" ht="110.25">
      <c r="A36" s="37"/>
      <c r="B36" s="85"/>
      <c r="C36" s="39"/>
      <c r="D36" s="40"/>
      <c r="E36" s="484"/>
      <c r="F36" s="82"/>
      <c r="G36" s="83"/>
      <c r="H36" s="40"/>
      <c r="I36" s="40"/>
      <c r="J36" s="40"/>
      <c r="K36" s="40"/>
      <c r="L36" s="40"/>
      <c r="M36" s="40"/>
      <c r="N36" s="41"/>
      <c r="O36" s="41"/>
      <c r="P36" s="168"/>
      <c r="Q36" s="168"/>
      <c r="R36" s="168"/>
      <c r="S36" s="140" t="s">
        <v>383</v>
      </c>
      <c r="T36" s="140"/>
      <c r="U36" s="78"/>
      <c r="V36" s="79" t="s">
        <v>402</v>
      </c>
      <c r="W36" s="62"/>
    </row>
    <row r="37" spans="1:23" s="232" customFormat="1" ht="183" customHeight="1">
      <c r="A37" s="21" t="s">
        <v>362</v>
      </c>
      <c r="B37" s="123" t="s">
        <v>52</v>
      </c>
      <c r="C37" s="22">
        <v>3.85</v>
      </c>
      <c r="D37" s="124">
        <v>5.37</v>
      </c>
      <c r="E37" s="484"/>
      <c r="F37" s="229" t="s">
        <v>313</v>
      </c>
      <c r="G37" s="64" t="s">
        <v>314</v>
      </c>
      <c r="H37" s="124">
        <v>0</v>
      </c>
      <c r="I37" s="124">
        <v>0</v>
      </c>
      <c r="J37" s="124">
        <v>0</v>
      </c>
      <c r="K37" s="124">
        <v>0.4</v>
      </c>
      <c r="L37" s="124">
        <v>1.51</v>
      </c>
      <c r="M37" s="124"/>
      <c r="N37" s="126">
        <v>1.79</v>
      </c>
      <c r="O37" s="126">
        <v>0.74</v>
      </c>
      <c r="P37" s="175">
        <f>N37+O37</f>
        <v>2.5300000000000002</v>
      </c>
      <c r="Q37" s="171"/>
      <c r="R37" s="171">
        <v>4.24</v>
      </c>
      <c r="S37" s="178"/>
      <c r="T37" s="178">
        <v>4.04</v>
      </c>
      <c r="U37" s="230">
        <v>1</v>
      </c>
      <c r="V37" s="19" t="s">
        <v>106</v>
      </c>
      <c r="W37" s="231"/>
    </row>
    <row r="38" spans="1:23" s="232" customFormat="1" ht="149.25" customHeight="1">
      <c r="A38" s="217" t="s">
        <v>363</v>
      </c>
      <c r="B38" s="233" t="s">
        <v>53</v>
      </c>
      <c r="C38" s="218">
        <v>2.25</v>
      </c>
      <c r="D38" s="221">
        <v>2.92</v>
      </c>
      <c r="E38" s="485"/>
      <c r="F38" s="234" t="s">
        <v>309</v>
      </c>
      <c r="G38" s="235" t="s">
        <v>310</v>
      </c>
      <c r="H38" s="124">
        <v>0</v>
      </c>
      <c r="I38" s="124">
        <v>0</v>
      </c>
      <c r="J38" s="124">
        <v>0</v>
      </c>
      <c r="K38" s="124">
        <v>0.4</v>
      </c>
      <c r="L38" s="124">
        <v>1.58</v>
      </c>
      <c r="M38" s="124"/>
      <c r="N38" s="126">
        <v>0.12</v>
      </c>
      <c r="O38" s="126">
        <v>0</v>
      </c>
      <c r="P38" s="175">
        <f>N38+O38</f>
        <v>0.12</v>
      </c>
      <c r="Q38" s="171"/>
      <c r="R38" s="171">
        <v>2.1</v>
      </c>
      <c r="S38" s="178"/>
      <c r="T38" s="178">
        <v>2.28</v>
      </c>
      <c r="U38" s="230">
        <v>0.98</v>
      </c>
      <c r="V38" s="225" t="s">
        <v>235</v>
      </c>
      <c r="W38" s="231"/>
    </row>
    <row r="39" spans="1:23" s="104" customFormat="1" ht="142.5" thickBot="1">
      <c r="A39" s="51" t="s">
        <v>19</v>
      </c>
      <c r="B39" s="90" t="s">
        <v>295</v>
      </c>
      <c r="C39" s="54">
        <v>4.2986</v>
      </c>
      <c r="D39" s="91">
        <v>4.3</v>
      </c>
      <c r="E39" s="92"/>
      <c r="F39" s="99" t="s">
        <v>123</v>
      </c>
      <c r="G39" s="100"/>
      <c r="H39" s="91">
        <v>1.53</v>
      </c>
      <c r="I39" s="91">
        <v>0.66</v>
      </c>
      <c r="J39" s="91">
        <v>0</v>
      </c>
      <c r="K39" s="91">
        <v>0</v>
      </c>
      <c r="L39" s="91">
        <v>0</v>
      </c>
      <c r="M39" s="91"/>
      <c r="N39" s="92">
        <v>0</v>
      </c>
      <c r="O39" s="92"/>
      <c r="P39" s="174">
        <f>N39+O39</f>
        <v>0</v>
      </c>
      <c r="Q39" s="168"/>
      <c r="R39" s="168">
        <f>(P39+H39+I39+J39+K39)*5%+H39+P39+I39+J39+K39</f>
        <v>2.2995</v>
      </c>
      <c r="S39" s="199" t="s">
        <v>149</v>
      </c>
      <c r="T39" s="167">
        <f>I39+P39+H39+J39+K39</f>
        <v>2.19</v>
      </c>
      <c r="U39" s="101">
        <v>1</v>
      </c>
      <c r="V39" s="19" t="s">
        <v>106</v>
      </c>
      <c r="W39" s="103">
        <v>1.61</v>
      </c>
    </row>
    <row r="40" spans="1:23" s="108" customFormat="1" ht="173.25">
      <c r="A40" s="51" t="s">
        <v>20</v>
      </c>
      <c r="B40" s="85" t="s">
        <v>296</v>
      </c>
      <c r="C40" s="39"/>
      <c r="D40" s="40">
        <v>0.9</v>
      </c>
      <c r="E40" s="41"/>
      <c r="F40" s="51" t="s">
        <v>124</v>
      </c>
      <c r="G40" s="105"/>
      <c r="H40" s="40">
        <v>1.08</v>
      </c>
      <c r="I40" s="40">
        <v>0.11</v>
      </c>
      <c r="J40" s="40">
        <v>0</v>
      </c>
      <c r="K40" s="40">
        <v>0</v>
      </c>
      <c r="L40" s="40">
        <v>0</v>
      </c>
      <c r="M40" s="40"/>
      <c r="N40" s="41">
        <v>0</v>
      </c>
      <c r="O40" s="41"/>
      <c r="P40" s="168">
        <f>N40+O40</f>
        <v>0</v>
      </c>
      <c r="Q40" s="168"/>
      <c r="R40" s="168">
        <f>(P40+H40+I40+J40+K40)*5%+H40+P40+I40+J40+K40</f>
        <v>1.2495000000000003</v>
      </c>
      <c r="S40" s="200" t="s">
        <v>148</v>
      </c>
      <c r="T40" s="167">
        <f>I40+P40+H40+J40+K40</f>
        <v>1.1900000000000002</v>
      </c>
      <c r="U40" s="101" t="s">
        <v>355</v>
      </c>
      <c r="V40" s="106" t="s">
        <v>37</v>
      </c>
      <c r="W40" s="107">
        <v>1.13</v>
      </c>
    </row>
    <row r="41" spans="1:23" s="228" customFormat="1" ht="168.75" customHeight="1">
      <c r="A41" s="216" t="s">
        <v>21</v>
      </c>
      <c r="B41" s="223" t="s">
        <v>50</v>
      </c>
      <c r="C41" s="224"/>
      <c r="D41" s="224"/>
      <c r="E41" s="225"/>
      <c r="F41" s="216"/>
      <c r="G41" s="222"/>
      <c r="H41" s="216"/>
      <c r="I41" s="216"/>
      <c r="J41" s="216"/>
      <c r="K41" s="216"/>
      <c r="L41" s="216"/>
      <c r="M41" s="216"/>
      <c r="N41" s="219"/>
      <c r="O41" s="222"/>
      <c r="P41" s="205"/>
      <c r="Q41" s="205"/>
      <c r="R41" s="205"/>
      <c r="S41" s="205"/>
      <c r="T41" s="220"/>
      <c r="U41" s="408">
        <v>0.85</v>
      </c>
      <c r="V41" s="226" t="s">
        <v>236</v>
      </c>
      <c r="W41" s="227"/>
    </row>
    <row r="42" spans="1:23" s="50" customFormat="1" ht="47.25">
      <c r="A42" s="37"/>
      <c r="B42" s="111" t="s">
        <v>119</v>
      </c>
      <c r="C42" s="39">
        <v>9.8096</v>
      </c>
      <c r="D42" s="40">
        <v>5.43</v>
      </c>
      <c r="E42" s="41"/>
      <c r="F42" s="112" t="s">
        <v>311</v>
      </c>
      <c r="G42" s="113" t="s">
        <v>312</v>
      </c>
      <c r="H42" s="40">
        <v>0</v>
      </c>
      <c r="I42" s="40">
        <v>0</v>
      </c>
      <c r="J42" s="40">
        <v>5.65</v>
      </c>
      <c r="K42" s="40">
        <v>1.42</v>
      </c>
      <c r="L42" s="40">
        <v>1.55</v>
      </c>
      <c r="M42" s="40"/>
      <c r="N42" s="41">
        <v>0.34</v>
      </c>
      <c r="O42" s="41">
        <v>0</v>
      </c>
      <c r="P42" s="168">
        <f>O42+N42</f>
        <v>0.34</v>
      </c>
      <c r="Q42" s="168"/>
      <c r="R42" s="168">
        <v>9.408</v>
      </c>
      <c r="S42" s="201">
        <v>40224</v>
      </c>
      <c r="T42" s="167">
        <v>8.96</v>
      </c>
      <c r="U42" s="114">
        <v>0.8</v>
      </c>
      <c r="V42" s="115"/>
      <c r="W42" s="43">
        <v>1.9</v>
      </c>
    </row>
    <row r="43" spans="1:23" s="50" customFormat="1" ht="15.75">
      <c r="A43" s="37"/>
      <c r="B43" s="85"/>
      <c r="C43" s="39"/>
      <c r="D43" s="40"/>
      <c r="E43" s="41"/>
      <c r="F43" s="112"/>
      <c r="G43" s="88"/>
      <c r="H43" s="40"/>
      <c r="I43" s="40"/>
      <c r="J43" s="40"/>
      <c r="K43" s="40"/>
      <c r="L43" s="40"/>
      <c r="M43" s="40"/>
      <c r="N43" s="41"/>
      <c r="O43" s="41"/>
      <c r="P43" s="168"/>
      <c r="Q43" s="168"/>
      <c r="R43" s="168"/>
      <c r="S43" s="201">
        <v>40224</v>
      </c>
      <c r="T43" s="198"/>
      <c r="U43" s="89"/>
      <c r="V43" s="115"/>
      <c r="W43" s="43"/>
    </row>
    <row r="44" spans="1:23" s="50" customFormat="1" ht="15.75">
      <c r="A44" s="37"/>
      <c r="B44" s="85"/>
      <c r="C44" s="39"/>
      <c r="D44" s="40"/>
      <c r="E44" s="41"/>
      <c r="F44" s="82"/>
      <c r="G44" s="83"/>
      <c r="H44" s="40"/>
      <c r="I44" s="40"/>
      <c r="J44" s="40"/>
      <c r="K44" s="40"/>
      <c r="L44" s="40"/>
      <c r="M44" s="40"/>
      <c r="N44" s="41"/>
      <c r="O44" s="41"/>
      <c r="P44" s="168"/>
      <c r="Q44" s="168"/>
      <c r="R44" s="168"/>
      <c r="S44" s="202" t="s">
        <v>380</v>
      </c>
      <c r="T44" s="140"/>
      <c r="U44" s="78"/>
      <c r="V44" s="115"/>
      <c r="W44" s="43"/>
    </row>
    <row r="45" spans="1:23" s="50" customFormat="1" ht="15.75">
      <c r="A45" s="37"/>
      <c r="B45" s="85"/>
      <c r="C45" s="39"/>
      <c r="D45" s="40"/>
      <c r="E45" s="41"/>
      <c r="F45" s="82"/>
      <c r="G45" s="83"/>
      <c r="H45" s="40"/>
      <c r="I45" s="40"/>
      <c r="J45" s="40"/>
      <c r="K45" s="40"/>
      <c r="L45" s="40"/>
      <c r="M45" s="40"/>
      <c r="N45" s="41"/>
      <c r="O45" s="41"/>
      <c r="P45" s="168"/>
      <c r="Q45" s="168"/>
      <c r="R45" s="168"/>
      <c r="S45" s="202" t="s">
        <v>381</v>
      </c>
      <c r="T45" s="140"/>
      <c r="U45" s="78"/>
      <c r="V45" s="115"/>
      <c r="W45" s="43"/>
    </row>
    <row r="46" spans="1:23" s="50" customFormat="1" ht="15.75">
      <c r="A46" s="37"/>
      <c r="B46" s="85"/>
      <c r="C46" s="39"/>
      <c r="D46" s="40"/>
      <c r="E46" s="41"/>
      <c r="F46" s="82"/>
      <c r="G46" s="83"/>
      <c r="H46" s="40"/>
      <c r="I46" s="40"/>
      <c r="J46" s="40"/>
      <c r="K46" s="40"/>
      <c r="L46" s="40"/>
      <c r="M46" s="40"/>
      <c r="N46" s="41"/>
      <c r="O46" s="41"/>
      <c r="P46" s="168"/>
      <c r="Q46" s="168"/>
      <c r="R46" s="168"/>
      <c r="S46" s="202" t="s">
        <v>381</v>
      </c>
      <c r="T46" s="140"/>
      <c r="U46" s="78"/>
      <c r="V46" s="115"/>
      <c r="W46" s="43"/>
    </row>
    <row r="47" spans="1:23" s="50" customFormat="1" ht="15.75">
      <c r="A47" s="37"/>
      <c r="B47" s="85"/>
      <c r="C47" s="39"/>
      <c r="D47" s="40"/>
      <c r="E47" s="41"/>
      <c r="F47" s="82"/>
      <c r="G47" s="83"/>
      <c r="H47" s="40"/>
      <c r="I47" s="40"/>
      <c r="J47" s="40"/>
      <c r="K47" s="40"/>
      <c r="L47" s="40"/>
      <c r="M47" s="40"/>
      <c r="N47" s="41"/>
      <c r="O47" s="41"/>
      <c r="P47" s="168"/>
      <c r="Q47" s="168"/>
      <c r="R47" s="168"/>
      <c r="S47" s="202" t="s">
        <v>383</v>
      </c>
      <c r="T47" s="140"/>
      <c r="U47" s="78"/>
      <c r="V47" s="115"/>
      <c r="W47" s="43"/>
    </row>
    <row r="48" spans="1:23" s="50" customFormat="1" ht="15.75">
      <c r="A48" s="51"/>
      <c r="B48" s="90"/>
      <c r="C48" s="39"/>
      <c r="D48" s="91"/>
      <c r="E48" s="484"/>
      <c r="F48" s="93"/>
      <c r="G48" s="94"/>
      <c r="H48" s="91"/>
      <c r="I48" s="91"/>
      <c r="J48" s="91"/>
      <c r="K48" s="91"/>
      <c r="L48" s="91"/>
      <c r="M48" s="91"/>
      <c r="N48" s="92"/>
      <c r="O48" s="92"/>
      <c r="P48" s="174"/>
      <c r="Q48" s="174"/>
      <c r="R48" s="174"/>
      <c r="S48" s="203" t="s">
        <v>382</v>
      </c>
      <c r="T48" s="141"/>
      <c r="U48" s="95"/>
      <c r="V48" s="116"/>
      <c r="W48" s="43"/>
    </row>
    <row r="49" spans="1:23" s="50" customFormat="1" ht="126">
      <c r="A49" s="27"/>
      <c r="B49" s="109" t="s">
        <v>339</v>
      </c>
      <c r="C49" s="39"/>
      <c r="D49" s="30">
        <v>2</v>
      </c>
      <c r="E49" s="484"/>
      <c r="F49" s="71" t="s">
        <v>8</v>
      </c>
      <c r="G49" s="117" t="s">
        <v>340</v>
      </c>
      <c r="H49" s="30">
        <v>0.27</v>
      </c>
      <c r="I49" s="30">
        <v>1.59</v>
      </c>
      <c r="J49" s="30">
        <v>1.18</v>
      </c>
      <c r="K49" s="30">
        <v>0.45</v>
      </c>
      <c r="L49" s="30">
        <v>0</v>
      </c>
      <c r="M49" s="30"/>
      <c r="N49" s="31">
        <v>0</v>
      </c>
      <c r="O49" s="31"/>
      <c r="P49" s="167">
        <f>O49+N49</f>
        <v>0</v>
      </c>
      <c r="Q49" s="168"/>
      <c r="R49" s="168">
        <f>(P49+H49+I49+J49+K49)*5%+H49+P49+I49+J49+K49</f>
        <v>3.6645000000000003</v>
      </c>
      <c r="S49" s="204" t="s">
        <v>382</v>
      </c>
      <c r="T49" s="167">
        <f>I49+P49+H49+J49</f>
        <v>3.04</v>
      </c>
      <c r="U49" s="118">
        <v>1</v>
      </c>
      <c r="V49" s="119" t="s">
        <v>341</v>
      </c>
      <c r="W49" s="49">
        <v>1.07</v>
      </c>
    </row>
    <row r="50" spans="1:23" s="50" customFormat="1" ht="47.25">
      <c r="A50" s="37"/>
      <c r="B50" s="85"/>
      <c r="C50" s="39"/>
      <c r="D50" s="40"/>
      <c r="E50" s="484"/>
      <c r="F50" s="82"/>
      <c r="G50" s="83"/>
      <c r="H50" s="40"/>
      <c r="I50" s="40"/>
      <c r="J50" s="40"/>
      <c r="K50" s="40"/>
      <c r="L50" s="40"/>
      <c r="M50" s="40"/>
      <c r="N50" s="41"/>
      <c r="O50" s="41"/>
      <c r="P50" s="168"/>
      <c r="Q50" s="168"/>
      <c r="R50" s="168"/>
      <c r="S50" s="202" t="s">
        <v>382</v>
      </c>
      <c r="T50" s="140"/>
      <c r="U50" s="78"/>
      <c r="V50" s="115" t="s">
        <v>279</v>
      </c>
      <c r="W50" s="43"/>
    </row>
    <row r="51" spans="1:23" s="50" customFormat="1" ht="47.25">
      <c r="A51" s="37"/>
      <c r="B51" s="85"/>
      <c r="C51" s="39"/>
      <c r="D51" s="40"/>
      <c r="E51" s="484"/>
      <c r="F51" s="82"/>
      <c r="G51" s="83"/>
      <c r="H51" s="40"/>
      <c r="I51" s="40"/>
      <c r="J51" s="40"/>
      <c r="K51" s="40"/>
      <c r="L51" s="40"/>
      <c r="M51" s="40"/>
      <c r="N51" s="41"/>
      <c r="O51" s="41"/>
      <c r="P51" s="168"/>
      <c r="Q51" s="168"/>
      <c r="R51" s="168"/>
      <c r="S51" s="202" t="s">
        <v>382</v>
      </c>
      <c r="T51" s="140"/>
      <c r="U51" s="78"/>
      <c r="V51" s="115" t="s">
        <v>280</v>
      </c>
      <c r="W51" s="43"/>
    </row>
    <row r="52" spans="1:23" s="50" customFormat="1" ht="47.25">
      <c r="A52" s="51"/>
      <c r="B52" s="90"/>
      <c r="C52" s="39"/>
      <c r="D52" s="91"/>
      <c r="E52" s="484"/>
      <c r="F52" s="93"/>
      <c r="G52" s="94"/>
      <c r="H52" s="91"/>
      <c r="I52" s="91"/>
      <c r="J52" s="91"/>
      <c r="K52" s="91"/>
      <c r="L52" s="91"/>
      <c r="M52" s="91"/>
      <c r="N52" s="92"/>
      <c r="O52" s="92"/>
      <c r="P52" s="174"/>
      <c r="Q52" s="174"/>
      <c r="R52" s="174"/>
      <c r="S52" s="203" t="s">
        <v>382</v>
      </c>
      <c r="T52" s="141"/>
      <c r="U52" s="95"/>
      <c r="V52" s="120" t="s">
        <v>281</v>
      </c>
      <c r="W52" s="43"/>
    </row>
    <row r="53" spans="1:23" s="50" customFormat="1" ht="189">
      <c r="A53" s="57" t="s">
        <v>22</v>
      </c>
      <c r="B53" s="53" t="s">
        <v>282</v>
      </c>
      <c r="C53" s="54"/>
      <c r="D53" s="55">
        <v>0.39</v>
      </c>
      <c r="E53" s="484"/>
      <c r="F53" s="57" t="s">
        <v>125</v>
      </c>
      <c r="G53" s="121" t="s">
        <v>283</v>
      </c>
      <c r="H53" s="55">
        <v>0.28</v>
      </c>
      <c r="I53" s="55">
        <v>0.06</v>
      </c>
      <c r="J53" s="55">
        <v>0.01</v>
      </c>
      <c r="K53" s="55">
        <v>0</v>
      </c>
      <c r="L53" s="55">
        <v>0</v>
      </c>
      <c r="M53" s="55"/>
      <c r="N53" s="56">
        <v>0</v>
      </c>
      <c r="O53" s="56"/>
      <c r="P53" s="163">
        <f>N53+O53</f>
        <v>0</v>
      </c>
      <c r="Q53" s="168"/>
      <c r="R53" s="168">
        <f>(P53+H53+I53+J53+K53)*5%+H53+P53+I53+J53+K53</f>
        <v>0.36750000000000005</v>
      </c>
      <c r="S53" s="196" t="s">
        <v>388</v>
      </c>
      <c r="T53" s="167">
        <f>I53+P53+H53+J53</f>
        <v>0.35000000000000003</v>
      </c>
      <c r="U53" s="60" t="s">
        <v>145</v>
      </c>
      <c r="V53" s="61" t="s">
        <v>397</v>
      </c>
      <c r="W53" s="49">
        <v>0.3</v>
      </c>
    </row>
    <row r="54" spans="1:23" s="67" customFormat="1" ht="157.5">
      <c r="A54" s="27" t="s">
        <v>23</v>
      </c>
      <c r="B54" s="109" t="s">
        <v>284</v>
      </c>
      <c r="C54" s="29">
        <v>4.2499</v>
      </c>
      <c r="D54" s="30">
        <v>0.44</v>
      </c>
      <c r="E54" s="484"/>
      <c r="F54" s="71" t="s">
        <v>9</v>
      </c>
      <c r="G54" s="117" t="s">
        <v>285</v>
      </c>
      <c r="H54" s="30">
        <v>0.32</v>
      </c>
      <c r="I54" s="30">
        <v>0.51</v>
      </c>
      <c r="J54" s="30">
        <v>0</v>
      </c>
      <c r="K54" s="30">
        <v>0</v>
      </c>
      <c r="L54" s="30">
        <v>0</v>
      </c>
      <c r="M54" s="30"/>
      <c r="N54" s="31">
        <v>0</v>
      </c>
      <c r="O54" s="31"/>
      <c r="P54" s="163">
        <f>N54+O54</f>
        <v>0</v>
      </c>
      <c r="Q54" s="168"/>
      <c r="R54" s="168">
        <f>(P54+H54+I54+J54+K54)*5%+H54+P54+I54+J54+K54</f>
        <v>0.8715</v>
      </c>
      <c r="S54" s="205" t="s">
        <v>278</v>
      </c>
      <c r="T54" s="167">
        <f>I54+P54+H54+J54</f>
        <v>0.8300000000000001</v>
      </c>
      <c r="U54" s="60" t="s">
        <v>356</v>
      </c>
      <c r="V54" s="122" t="s">
        <v>286</v>
      </c>
      <c r="W54" s="49">
        <v>0.79</v>
      </c>
    </row>
    <row r="55" spans="1:23" s="50" customFormat="1" ht="189">
      <c r="A55" s="57" t="s">
        <v>24</v>
      </c>
      <c r="B55" s="53" t="s">
        <v>69</v>
      </c>
      <c r="C55" s="97"/>
      <c r="D55" s="55">
        <v>4.2</v>
      </c>
      <c r="E55" s="485"/>
      <c r="F55" s="57" t="s">
        <v>141</v>
      </c>
      <c r="G55" s="121" t="s">
        <v>70</v>
      </c>
      <c r="H55" s="55">
        <v>1.28</v>
      </c>
      <c r="I55" s="55">
        <v>3.05</v>
      </c>
      <c r="J55" s="55">
        <v>0.22</v>
      </c>
      <c r="K55" s="55">
        <v>0</v>
      </c>
      <c r="L55" s="55">
        <v>0</v>
      </c>
      <c r="M55" s="55"/>
      <c r="N55" s="56">
        <v>0</v>
      </c>
      <c r="O55" s="56"/>
      <c r="P55" s="163">
        <f>N55+O55</f>
        <v>0</v>
      </c>
      <c r="Q55" s="168"/>
      <c r="R55" s="168">
        <f>(P55+H55+I55+J55+K55)*5%+H55+P55+I55+J55+K55</f>
        <v>4.7775</v>
      </c>
      <c r="S55" s="196" t="s">
        <v>154</v>
      </c>
      <c r="T55" s="167">
        <f>I55+P55+H55+J55</f>
        <v>4.55</v>
      </c>
      <c r="U55" s="60">
        <v>1</v>
      </c>
      <c r="V55" s="61" t="s">
        <v>114</v>
      </c>
      <c r="W55" s="49">
        <v>3.48</v>
      </c>
    </row>
    <row r="56" spans="1:23" ht="15.75">
      <c r="A56" s="57"/>
      <c r="B56" s="123" t="s">
        <v>144</v>
      </c>
      <c r="C56" s="124">
        <v>64.72</v>
      </c>
      <c r="D56" s="124">
        <f>SUM(D6:D55)-D21</f>
        <v>69.74</v>
      </c>
      <c r="E56" s="125">
        <v>62</v>
      </c>
      <c r="F56" s="124"/>
      <c r="G56" s="126"/>
      <c r="H56" s="124">
        <f>SUM(H6:H55)</f>
        <v>28.960000000000004</v>
      </c>
      <c r="I56" s="124"/>
      <c r="J56" s="124">
        <f>SUM(J6:J55)</f>
        <v>8.930000000000001</v>
      </c>
      <c r="K56" s="124">
        <f>SUM(K6:K55)</f>
        <v>2.67</v>
      </c>
      <c r="L56" s="124">
        <f>SUM(L6:L55)</f>
        <v>4.64</v>
      </c>
      <c r="M56" s="124"/>
      <c r="N56" s="126">
        <v>0</v>
      </c>
      <c r="O56" s="126">
        <f>SUM(O6:O55)</f>
        <v>0.86</v>
      </c>
      <c r="P56" s="177">
        <f>SUM(P6:P55)</f>
        <v>3.1100000000000003</v>
      </c>
      <c r="Q56" s="177"/>
      <c r="R56" s="177">
        <f>SUM(R6:R55)</f>
        <v>63.459999999999994</v>
      </c>
      <c r="S56" s="206"/>
      <c r="T56" s="177">
        <f>SUM(T6:T55)</f>
        <v>60.26999999999999</v>
      </c>
      <c r="U56" s="22"/>
      <c r="V56" s="127"/>
      <c r="W56" s="128"/>
    </row>
    <row r="57" spans="1:23" ht="31.5">
      <c r="A57" s="57"/>
      <c r="B57" s="123" t="s">
        <v>334</v>
      </c>
      <c r="C57" s="124"/>
      <c r="D57" s="124"/>
      <c r="E57" s="125"/>
      <c r="F57" s="124"/>
      <c r="G57" s="126"/>
      <c r="H57" s="124"/>
      <c r="I57" s="124"/>
      <c r="J57" s="124"/>
      <c r="K57" s="124"/>
      <c r="L57" s="124"/>
      <c r="M57" s="124"/>
      <c r="N57" s="126"/>
      <c r="O57" s="126"/>
      <c r="P57" s="177"/>
      <c r="Q57" s="177"/>
      <c r="R57" s="177">
        <f>T57*5%+T57</f>
        <v>1.4280000000000002</v>
      </c>
      <c r="S57" s="206"/>
      <c r="T57" s="177">
        <f>1.16+0.04+0.08+0.08</f>
        <v>1.36</v>
      </c>
      <c r="U57" s="22"/>
      <c r="V57" s="127"/>
      <c r="W57" s="129"/>
    </row>
    <row r="58" spans="1:23" ht="15.75">
      <c r="A58" s="57"/>
      <c r="B58" s="123" t="s">
        <v>335</v>
      </c>
      <c r="C58" s="124"/>
      <c r="D58" s="124"/>
      <c r="E58" s="125"/>
      <c r="F58" s="124"/>
      <c r="G58" s="126"/>
      <c r="H58" s="124"/>
      <c r="I58" s="124"/>
      <c r="J58" s="124"/>
      <c r="K58" s="124"/>
      <c r="L58" s="124"/>
      <c r="M58" s="124"/>
      <c r="N58" s="126"/>
      <c r="O58" s="126"/>
      <c r="P58" s="177"/>
      <c r="Q58" s="177"/>
      <c r="R58" s="177">
        <f>R57+R56</f>
        <v>64.88799999999999</v>
      </c>
      <c r="S58" s="206"/>
      <c r="T58" s="177">
        <f>SUM(T56:T57)</f>
        <v>61.62999999999999</v>
      </c>
      <c r="U58" s="124"/>
      <c r="V58" s="127"/>
      <c r="W58" s="129"/>
    </row>
    <row r="59" spans="1:23" ht="22.5" customHeight="1">
      <c r="A59" s="12">
        <v>2</v>
      </c>
      <c r="B59" s="479" t="s">
        <v>390</v>
      </c>
      <c r="C59" s="479"/>
      <c r="D59" s="479"/>
      <c r="E59" s="479"/>
      <c r="F59" s="479"/>
      <c r="G59" s="479"/>
      <c r="H59" s="479"/>
      <c r="I59" s="131"/>
      <c r="J59" s="131"/>
      <c r="K59" s="131"/>
      <c r="L59" s="131"/>
      <c r="M59" s="131"/>
      <c r="N59" s="207"/>
      <c r="O59" s="208"/>
      <c r="P59" s="209"/>
      <c r="Q59" s="209"/>
      <c r="R59" s="209"/>
      <c r="S59" s="209"/>
      <c r="T59" s="209"/>
      <c r="U59" s="130"/>
      <c r="V59" s="132"/>
      <c r="W59" s="18"/>
    </row>
    <row r="60" spans="1:23" s="285" customFormat="1" ht="157.5">
      <c r="A60" s="239" t="s">
        <v>15</v>
      </c>
      <c r="B60" s="240" t="s">
        <v>213</v>
      </c>
      <c r="C60" s="239">
        <v>32.29</v>
      </c>
      <c r="D60" s="239">
        <v>32.29</v>
      </c>
      <c r="E60" s="276" t="s">
        <v>384</v>
      </c>
      <c r="F60" s="239" t="s">
        <v>126</v>
      </c>
      <c r="G60" s="277" t="s">
        <v>214</v>
      </c>
      <c r="H60" s="278">
        <v>8.39</v>
      </c>
      <c r="I60" s="278">
        <v>20.68</v>
      </c>
      <c r="J60" s="278">
        <v>11.71</v>
      </c>
      <c r="K60" s="278">
        <v>3.32</v>
      </c>
      <c r="L60" s="278">
        <v>0</v>
      </c>
      <c r="M60" s="278">
        <v>0.76</v>
      </c>
      <c r="N60" s="279">
        <v>0</v>
      </c>
      <c r="O60" s="276">
        <v>0</v>
      </c>
      <c r="P60" s="280">
        <f>O60+N60</f>
        <v>0</v>
      </c>
      <c r="Q60" s="272"/>
      <c r="R60" s="403">
        <v>47.1</v>
      </c>
      <c r="S60" s="477" t="s">
        <v>153</v>
      </c>
      <c r="T60" s="280">
        <v>44.86</v>
      </c>
      <c r="U60" s="282"/>
      <c r="V60" s="283" t="s">
        <v>333</v>
      </c>
      <c r="W60" s="284"/>
    </row>
    <row r="61" spans="1:23" s="285" customFormat="1" ht="15.75">
      <c r="A61" s="286"/>
      <c r="B61" s="287"/>
      <c r="C61" s="286"/>
      <c r="D61" s="286"/>
      <c r="E61" s="288"/>
      <c r="F61" s="286"/>
      <c r="G61" s="289"/>
      <c r="H61" s="290"/>
      <c r="I61" s="290"/>
      <c r="J61" s="290"/>
      <c r="K61" s="290"/>
      <c r="L61" s="290"/>
      <c r="M61" s="290"/>
      <c r="N61" s="288"/>
      <c r="O61" s="288"/>
      <c r="P61" s="272"/>
      <c r="Q61" s="272"/>
      <c r="R61" s="291"/>
      <c r="S61" s="478"/>
      <c r="T61" s="292"/>
      <c r="U61" s="293"/>
      <c r="V61" s="294"/>
      <c r="W61" s="295"/>
    </row>
    <row r="62" spans="1:23" s="285" customFormat="1" ht="141.75">
      <c r="A62" s="281" t="s">
        <v>16</v>
      </c>
      <c r="B62" s="240" t="s">
        <v>215</v>
      </c>
      <c r="C62" s="278">
        <v>15.9</v>
      </c>
      <c r="D62" s="278">
        <v>15.9</v>
      </c>
      <c r="E62" s="276" t="s">
        <v>384</v>
      </c>
      <c r="F62" s="239" t="s">
        <v>127</v>
      </c>
      <c r="G62" s="519" t="s">
        <v>216</v>
      </c>
      <c r="H62" s="278">
        <v>5.83</v>
      </c>
      <c r="I62" s="278">
        <v>13.93</v>
      </c>
      <c r="J62" s="278">
        <v>4.73</v>
      </c>
      <c r="K62" s="278">
        <v>0.64</v>
      </c>
      <c r="L62" s="278">
        <v>1.8</v>
      </c>
      <c r="M62" s="278">
        <v>0</v>
      </c>
      <c r="N62" s="276">
        <v>0</v>
      </c>
      <c r="O62" s="276">
        <v>0</v>
      </c>
      <c r="P62" s="280">
        <v>0</v>
      </c>
      <c r="Q62" s="280"/>
      <c r="R62" s="280">
        <v>28.28</v>
      </c>
      <c r="S62" s="477" t="s">
        <v>385</v>
      </c>
      <c r="T62" s="280">
        <v>26.93</v>
      </c>
      <c r="U62" s="282"/>
      <c r="V62" s="375" t="s">
        <v>274</v>
      </c>
      <c r="W62" s="297"/>
    </row>
    <row r="63" spans="1:23" s="285" customFormat="1" ht="15.75">
      <c r="A63" s="292"/>
      <c r="B63" s="287"/>
      <c r="C63" s="286"/>
      <c r="D63" s="286"/>
      <c r="E63" s="288"/>
      <c r="F63" s="286"/>
      <c r="G63" s="520"/>
      <c r="H63" s="290"/>
      <c r="I63" s="290"/>
      <c r="J63" s="290"/>
      <c r="K63" s="290"/>
      <c r="L63" s="290"/>
      <c r="M63" s="290"/>
      <c r="N63" s="288"/>
      <c r="O63" s="288"/>
      <c r="P63" s="272"/>
      <c r="Q63" s="272"/>
      <c r="R63" s="291"/>
      <c r="S63" s="478"/>
      <c r="T63" s="298"/>
      <c r="U63" s="293"/>
      <c r="V63" s="296"/>
      <c r="W63" s="297"/>
    </row>
    <row r="64" spans="1:23" s="285" customFormat="1" ht="15.75">
      <c r="A64" s="292"/>
      <c r="B64" s="287"/>
      <c r="C64" s="286"/>
      <c r="D64" s="286"/>
      <c r="E64" s="288"/>
      <c r="F64" s="286"/>
      <c r="G64" s="520"/>
      <c r="H64" s="290"/>
      <c r="I64" s="290"/>
      <c r="J64" s="290"/>
      <c r="K64" s="290"/>
      <c r="L64" s="290"/>
      <c r="M64" s="290"/>
      <c r="N64" s="288"/>
      <c r="O64" s="288"/>
      <c r="P64" s="272"/>
      <c r="Q64" s="272"/>
      <c r="R64" s="291"/>
      <c r="S64" s="478"/>
      <c r="T64" s="298"/>
      <c r="U64" s="293"/>
      <c r="V64" s="296"/>
      <c r="W64" s="297"/>
    </row>
    <row r="65" spans="1:23" s="285" customFormat="1" ht="15.75">
      <c r="A65" s="292"/>
      <c r="B65" s="287"/>
      <c r="C65" s="286"/>
      <c r="D65" s="286"/>
      <c r="E65" s="288"/>
      <c r="F65" s="286"/>
      <c r="G65" s="520"/>
      <c r="H65" s="290"/>
      <c r="I65" s="290"/>
      <c r="J65" s="290"/>
      <c r="K65" s="290"/>
      <c r="L65" s="290"/>
      <c r="M65" s="290"/>
      <c r="N65" s="288"/>
      <c r="O65" s="288"/>
      <c r="P65" s="272"/>
      <c r="Q65" s="272"/>
      <c r="R65" s="291"/>
      <c r="S65" s="478"/>
      <c r="T65" s="298"/>
      <c r="U65" s="293"/>
      <c r="V65" s="296"/>
      <c r="W65" s="297"/>
    </row>
    <row r="66" spans="1:23" s="285" customFormat="1" ht="15.75">
      <c r="A66" s="292"/>
      <c r="B66" s="287"/>
      <c r="C66" s="286"/>
      <c r="D66" s="286"/>
      <c r="E66" s="288"/>
      <c r="F66" s="286"/>
      <c r="G66" s="520"/>
      <c r="H66" s="290"/>
      <c r="I66" s="290"/>
      <c r="J66" s="290"/>
      <c r="K66" s="290"/>
      <c r="L66" s="290"/>
      <c r="M66" s="290"/>
      <c r="N66" s="288"/>
      <c r="O66" s="288"/>
      <c r="P66" s="272"/>
      <c r="Q66" s="272"/>
      <c r="R66" s="517"/>
      <c r="S66" s="478"/>
      <c r="T66" s="298"/>
      <c r="U66" s="293"/>
      <c r="V66" s="296"/>
      <c r="W66" s="297"/>
    </row>
    <row r="67" spans="1:23" s="285" customFormat="1" ht="15.75">
      <c r="A67" s="292"/>
      <c r="B67" s="287"/>
      <c r="C67" s="286"/>
      <c r="D67" s="286"/>
      <c r="E67" s="288"/>
      <c r="F67" s="286"/>
      <c r="G67" s="520"/>
      <c r="H67" s="290"/>
      <c r="I67" s="290"/>
      <c r="J67" s="290"/>
      <c r="K67" s="290"/>
      <c r="L67" s="290"/>
      <c r="M67" s="290"/>
      <c r="N67" s="288"/>
      <c r="O67" s="288"/>
      <c r="P67" s="272"/>
      <c r="Q67" s="272"/>
      <c r="R67" s="517"/>
      <c r="S67" s="478"/>
      <c r="T67" s="298"/>
      <c r="U67" s="293"/>
      <c r="V67" s="296"/>
      <c r="W67" s="297"/>
    </row>
    <row r="68" spans="1:23" s="285" customFormat="1" ht="15.75">
      <c r="A68" s="292"/>
      <c r="B68" s="287"/>
      <c r="C68" s="286"/>
      <c r="D68" s="286"/>
      <c r="E68" s="288"/>
      <c r="F68" s="286"/>
      <c r="G68" s="520"/>
      <c r="H68" s="290"/>
      <c r="I68" s="290"/>
      <c r="J68" s="290"/>
      <c r="K68" s="290"/>
      <c r="L68" s="290"/>
      <c r="M68" s="290"/>
      <c r="N68" s="288"/>
      <c r="O68" s="288"/>
      <c r="P68" s="272"/>
      <c r="Q68" s="272"/>
      <c r="R68" s="517"/>
      <c r="S68" s="478"/>
      <c r="T68" s="298"/>
      <c r="U68" s="293"/>
      <c r="V68" s="296"/>
      <c r="W68" s="297"/>
    </row>
    <row r="69" spans="1:23" s="285" customFormat="1" ht="15.75">
      <c r="A69" s="292"/>
      <c r="B69" s="287"/>
      <c r="C69" s="286"/>
      <c r="D69" s="286"/>
      <c r="E69" s="288"/>
      <c r="F69" s="286"/>
      <c r="G69" s="520"/>
      <c r="H69" s="290"/>
      <c r="I69" s="290"/>
      <c r="J69" s="290"/>
      <c r="K69" s="290"/>
      <c r="L69" s="290"/>
      <c r="M69" s="290"/>
      <c r="N69" s="288"/>
      <c r="O69" s="288"/>
      <c r="P69" s="272"/>
      <c r="Q69" s="272"/>
      <c r="R69" s="517"/>
      <c r="S69" s="478"/>
      <c r="T69" s="298"/>
      <c r="U69" s="293"/>
      <c r="V69" s="296"/>
      <c r="W69" s="297"/>
    </row>
    <row r="70" spans="1:23" s="285" customFormat="1" ht="15.75">
      <c r="A70" s="292"/>
      <c r="B70" s="287"/>
      <c r="C70" s="286"/>
      <c r="D70" s="286"/>
      <c r="E70" s="288"/>
      <c r="F70" s="286"/>
      <c r="G70" s="520"/>
      <c r="H70" s="290"/>
      <c r="I70" s="290"/>
      <c r="J70" s="290"/>
      <c r="K70" s="290"/>
      <c r="L70" s="290"/>
      <c r="M70" s="290"/>
      <c r="N70" s="288"/>
      <c r="O70" s="288"/>
      <c r="P70" s="272"/>
      <c r="Q70" s="272"/>
      <c r="R70" s="517"/>
      <c r="S70" s="478"/>
      <c r="T70" s="298"/>
      <c r="U70" s="293"/>
      <c r="V70" s="296"/>
      <c r="W70" s="297"/>
    </row>
    <row r="71" spans="1:23" s="285" customFormat="1" ht="15.75">
      <c r="A71" s="292"/>
      <c r="B71" s="287"/>
      <c r="C71" s="286"/>
      <c r="D71" s="286"/>
      <c r="E71" s="288"/>
      <c r="F71" s="286"/>
      <c r="G71" s="520"/>
      <c r="H71" s="290"/>
      <c r="I71" s="290"/>
      <c r="J71" s="290"/>
      <c r="K71" s="290"/>
      <c r="L71" s="290"/>
      <c r="M71" s="290"/>
      <c r="N71" s="288"/>
      <c r="O71" s="288"/>
      <c r="P71" s="272"/>
      <c r="Q71" s="272"/>
      <c r="R71" s="517"/>
      <c r="S71" s="478"/>
      <c r="T71" s="298"/>
      <c r="U71" s="293"/>
      <c r="V71" s="296"/>
      <c r="W71" s="297"/>
    </row>
    <row r="72" spans="1:23" s="285" customFormat="1" ht="15.75">
      <c r="A72" s="292"/>
      <c r="B72" s="287"/>
      <c r="C72" s="286"/>
      <c r="D72" s="286"/>
      <c r="E72" s="288"/>
      <c r="F72" s="286"/>
      <c r="G72" s="520"/>
      <c r="H72" s="290"/>
      <c r="I72" s="290"/>
      <c r="J72" s="290"/>
      <c r="K72" s="290"/>
      <c r="L72" s="290"/>
      <c r="M72" s="290"/>
      <c r="N72" s="288"/>
      <c r="O72" s="288"/>
      <c r="P72" s="272"/>
      <c r="Q72" s="272"/>
      <c r="R72" s="517"/>
      <c r="S72" s="478"/>
      <c r="T72" s="298"/>
      <c r="U72" s="293"/>
      <c r="V72" s="296"/>
      <c r="W72" s="297"/>
    </row>
    <row r="73" spans="1:23" s="285" customFormat="1" ht="15.75">
      <c r="A73" s="292"/>
      <c r="B73" s="287"/>
      <c r="C73" s="286"/>
      <c r="D73" s="286"/>
      <c r="E73" s="288"/>
      <c r="F73" s="286"/>
      <c r="G73" s="520"/>
      <c r="H73" s="290"/>
      <c r="I73" s="290"/>
      <c r="J73" s="290"/>
      <c r="K73" s="290"/>
      <c r="L73" s="290"/>
      <c r="M73" s="290"/>
      <c r="N73" s="288"/>
      <c r="O73" s="288"/>
      <c r="P73" s="272"/>
      <c r="Q73" s="272"/>
      <c r="R73" s="517"/>
      <c r="S73" s="478"/>
      <c r="T73" s="298"/>
      <c r="U73" s="293"/>
      <c r="V73" s="296"/>
      <c r="W73" s="297"/>
    </row>
    <row r="74" spans="1:23" s="285" customFormat="1" ht="15.75">
      <c r="A74" s="292"/>
      <c r="B74" s="287"/>
      <c r="C74" s="286"/>
      <c r="D74" s="286"/>
      <c r="E74" s="288"/>
      <c r="F74" s="286"/>
      <c r="G74" s="520"/>
      <c r="H74" s="290"/>
      <c r="I74" s="290"/>
      <c r="J74" s="290"/>
      <c r="K74" s="290"/>
      <c r="L74" s="290"/>
      <c r="M74" s="290"/>
      <c r="N74" s="288"/>
      <c r="O74" s="288"/>
      <c r="P74" s="272"/>
      <c r="Q74" s="272"/>
      <c r="R74" s="517"/>
      <c r="S74" s="478"/>
      <c r="T74" s="298"/>
      <c r="U74" s="293"/>
      <c r="V74" s="296"/>
      <c r="W74" s="297"/>
    </row>
    <row r="75" spans="1:23" s="285" customFormat="1" ht="15.75">
      <c r="A75" s="292"/>
      <c r="B75" s="299"/>
      <c r="C75" s="286"/>
      <c r="D75" s="286"/>
      <c r="E75" s="288"/>
      <c r="F75" s="286"/>
      <c r="G75" s="289"/>
      <c r="H75" s="290"/>
      <c r="I75" s="290"/>
      <c r="J75" s="290"/>
      <c r="K75" s="290"/>
      <c r="L75" s="290"/>
      <c r="M75" s="290"/>
      <c r="N75" s="288"/>
      <c r="O75" s="288"/>
      <c r="P75" s="272"/>
      <c r="Q75" s="272"/>
      <c r="R75" s="517"/>
      <c r="S75" s="478"/>
      <c r="T75" s="292"/>
      <c r="U75" s="293"/>
      <c r="V75" s="296"/>
      <c r="W75" s="297"/>
    </row>
    <row r="76" spans="1:23" s="285" customFormat="1" ht="15.75">
      <c r="A76" s="292"/>
      <c r="B76" s="299"/>
      <c r="C76" s="286"/>
      <c r="D76" s="286"/>
      <c r="E76" s="288"/>
      <c r="F76" s="286"/>
      <c r="G76" s="289"/>
      <c r="H76" s="290"/>
      <c r="I76" s="290"/>
      <c r="J76" s="290"/>
      <c r="K76" s="290"/>
      <c r="L76" s="290"/>
      <c r="M76" s="290"/>
      <c r="N76" s="288"/>
      <c r="O76" s="288"/>
      <c r="P76" s="272"/>
      <c r="Q76" s="272"/>
      <c r="R76" s="517"/>
      <c r="S76" s="478"/>
      <c r="T76" s="292"/>
      <c r="U76" s="293"/>
      <c r="V76" s="296"/>
      <c r="W76" s="297"/>
    </row>
    <row r="77" spans="1:23" s="285" customFormat="1" ht="15.75">
      <c r="A77" s="292"/>
      <c r="B77" s="299"/>
      <c r="C77" s="286"/>
      <c r="D77" s="286"/>
      <c r="E77" s="288"/>
      <c r="F77" s="286"/>
      <c r="G77" s="289"/>
      <c r="H77" s="290"/>
      <c r="I77" s="290"/>
      <c r="J77" s="290"/>
      <c r="K77" s="290"/>
      <c r="L77" s="290"/>
      <c r="M77" s="290"/>
      <c r="N77" s="288"/>
      <c r="O77" s="288"/>
      <c r="P77" s="272"/>
      <c r="Q77" s="272"/>
      <c r="R77" s="517"/>
      <c r="S77" s="478"/>
      <c r="T77" s="292"/>
      <c r="U77" s="293"/>
      <c r="V77" s="296"/>
      <c r="W77" s="297"/>
    </row>
    <row r="78" spans="1:23" s="285" customFormat="1" ht="15.75">
      <c r="A78" s="292"/>
      <c r="B78" s="299"/>
      <c r="C78" s="286"/>
      <c r="D78" s="286"/>
      <c r="E78" s="288"/>
      <c r="F78" s="286"/>
      <c r="G78" s="289"/>
      <c r="H78" s="290"/>
      <c r="I78" s="290"/>
      <c r="J78" s="290"/>
      <c r="K78" s="290"/>
      <c r="L78" s="290"/>
      <c r="M78" s="290"/>
      <c r="N78" s="288"/>
      <c r="O78" s="288"/>
      <c r="P78" s="272"/>
      <c r="Q78" s="272"/>
      <c r="R78" s="517"/>
      <c r="S78" s="478"/>
      <c r="T78" s="292"/>
      <c r="U78" s="293"/>
      <c r="V78" s="296"/>
      <c r="W78" s="297"/>
    </row>
    <row r="79" spans="1:23" s="285" customFormat="1" ht="15.75">
      <c r="A79" s="292"/>
      <c r="B79" s="299"/>
      <c r="C79" s="286"/>
      <c r="D79" s="286"/>
      <c r="E79" s="288"/>
      <c r="F79" s="286"/>
      <c r="G79" s="289"/>
      <c r="H79" s="290"/>
      <c r="I79" s="290"/>
      <c r="J79" s="290"/>
      <c r="K79" s="290"/>
      <c r="L79" s="290"/>
      <c r="M79" s="290"/>
      <c r="N79" s="288"/>
      <c r="O79" s="288"/>
      <c r="P79" s="272"/>
      <c r="Q79" s="272"/>
      <c r="R79" s="517"/>
      <c r="S79" s="478"/>
      <c r="T79" s="292"/>
      <c r="U79" s="293"/>
      <c r="V79" s="296"/>
      <c r="W79" s="297"/>
    </row>
    <row r="80" spans="1:23" s="285" customFormat="1" ht="15.75">
      <c r="A80" s="292"/>
      <c r="B80" s="299"/>
      <c r="C80" s="286"/>
      <c r="D80" s="286"/>
      <c r="E80" s="288"/>
      <c r="F80" s="286"/>
      <c r="G80" s="289"/>
      <c r="H80" s="290"/>
      <c r="I80" s="290"/>
      <c r="J80" s="290"/>
      <c r="K80" s="290"/>
      <c r="L80" s="290"/>
      <c r="M80" s="290"/>
      <c r="N80" s="288"/>
      <c r="O80" s="288"/>
      <c r="P80" s="272"/>
      <c r="Q80" s="272"/>
      <c r="R80" s="517"/>
      <c r="S80" s="478"/>
      <c r="T80" s="292"/>
      <c r="U80" s="293"/>
      <c r="V80" s="296"/>
      <c r="W80" s="297"/>
    </row>
    <row r="81" spans="1:23" s="285" customFormat="1" ht="15.75">
      <c r="A81" s="292"/>
      <c r="B81" s="299"/>
      <c r="C81" s="286"/>
      <c r="D81" s="286"/>
      <c r="E81" s="288"/>
      <c r="F81" s="286"/>
      <c r="G81" s="289"/>
      <c r="H81" s="290"/>
      <c r="I81" s="290"/>
      <c r="J81" s="290"/>
      <c r="K81" s="290"/>
      <c r="L81" s="290"/>
      <c r="M81" s="290"/>
      <c r="N81" s="288"/>
      <c r="O81" s="288"/>
      <c r="P81" s="272"/>
      <c r="Q81" s="272"/>
      <c r="R81" s="517"/>
      <c r="S81" s="478"/>
      <c r="T81" s="292"/>
      <c r="U81" s="293"/>
      <c r="V81" s="296"/>
      <c r="W81" s="297"/>
    </row>
    <row r="82" spans="1:23" s="285" customFormat="1" ht="15.75">
      <c r="A82" s="292"/>
      <c r="B82" s="299"/>
      <c r="C82" s="286"/>
      <c r="D82" s="286"/>
      <c r="E82" s="288"/>
      <c r="F82" s="286"/>
      <c r="G82" s="289"/>
      <c r="H82" s="290"/>
      <c r="I82" s="290"/>
      <c r="J82" s="290"/>
      <c r="K82" s="290"/>
      <c r="L82" s="290"/>
      <c r="M82" s="290"/>
      <c r="N82" s="288"/>
      <c r="O82" s="288"/>
      <c r="P82" s="272"/>
      <c r="Q82" s="272"/>
      <c r="R82" s="517"/>
      <c r="S82" s="478"/>
      <c r="T82" s="292"/>
      <c r="U82" s="293"/>
      <c r="V82" s="296"/>
      <c r="W82" s="297"/>
    </row>
    <row r="83" spans="1:23" s="285" customFormat="1" ht="15.75">
      <c r="A83" s="300"/>
      <c r="B83" s="301"/>
      <c r="C83" s="302"/>
      <c r="D83" s="302"/>
      <c r="E83" s="303"/>
      <c r="F83" s="302"/>
      <c r="G83" s="304"/>
      <c r="H83" s="305"/>
      <c r="I83" s="305"/>
      <c r="J83" s="305"/>
      <c r="K83" s="305"/>
      <c r="L83" s="305"/>
      <c r="M83" s="305"/>
      <c r="N83" s="303"/>
      <c r="O83" s="303"/>
      <c r="P83" s="273"/>
      <c r="Q83" s="273"/>
      <c r="R83" s="518"/>
      <c r="S83" s="516"/>
      <c r="T83" s="300"/>
      <c r="U83" s="306"/>
      <c r="V83" s="296"/>
      <c r="W83" s="297"/>
    </row>
    <row r="84" spans="1:23" s="285" customFormat="1" ht="213.75" customHeight="1">
      <c r="A84" s="286" t="s">
        <v>17</v>
      </c>
      <c r="B84" s="240" t="s">
        <v>226</v>
      </c>
      <c r="C84" s="307">
        <v>22.79</v>
      </c>
      <c r="D84" s="239">
        <v>22.79</v>
      </c>
      <c r="E84" s="288"/>
      <c r="F84" s="239" t="s">
        <v>128</v>
      </c>
      <c r="G84" s="277" t="s">
        <v>227</v>
      </c>
      <c r="H84" s="278">
        <v>5.27</v>
      </c>
      <c r="I84" s="278">
        <v>20.51</v>
      </c>
      <c r="J84" s="278">
        <v>10.1</v>
      </c>
      <c r="K84" s="278">
        <v>5.48</v>
      </c>
      <c r="L84" s="278">
        <v>0</v>
      </c>
      <c r="M84" s="278">
        <v>0</v>
      </c>
      <c r="N84" s="276">
        <v>0</v>
      </c>
      <c r="O84" s="276">
        <v>0</v>
      </c>
      <c r="P84" s="280">
        <f>O84+N84</f>
        <v>0</v>
      </c>
      <c r="Q84" s="272"/>
      <c r="R84" s="272">
        <f>(P84+H84+I84+J84+K84)*5%+H84+P84+I84+J84+K84</f>
        <v>43.428</v>
      </c>
      <c r="S84" s="281" t="s">
        <v>366</v>
      </c>
      <c r="T84" s="280">
        <f>H84+I84+P84+J84+K84</f>
        <v>41.36</v>
      </c>
      <c r="U84" s="282"/>
      <c r="V84" s="283" t="s">
        <v>37</v>
      </c>
      <c r="W84" s="297"/>
    </row>
    <row r="85" spans="1:23" s="285" customFormat="1" ht="126">
      <c r="A85" s="308" t="s">
        <v>65</v>
      </c>
      <c r="B85" s="309" t="s">
        <v>211</v>
      </c>
      <c r="C85" s="310">
        <v>2.52</v>
      </c>
      <c r="D85" s="308">
        <v>2.52</v>
      </c>
      <c r="E85" s="311"/>
      <c r="F85" s="308" t="s">
        <v>129</v>
      </c>
      <c r="G85" s="312" t="s">
        <v>228</v>
      </c>
      <c r="H85" s="313">
        <v>0</v>
      </c>
      <c r="I85" s="313">
        <v>1.76</v>
      </c>
      <c r="J85" s="313">
        <v>0.33</v>
      </c>
      <c r="K85" s="313">
        <v>0</v>
      </c>
      <c r="L85" s="313">
        <v>0</v>
      </c>
      <c r="M85" s="313">
        <v>0</v>
      </c>
      <c r="N85" s="311">
        <v>0</v>
      </c>
      <c r="O85" s="311">
        <v>0</v>
      </c>
      <c r="P85" s="314">
        <f aca="true" t="shared" si="0" ref="P85:P95">N85+O85</f>
        <v>0</v>
      </c>
      <c r="Q85" s="314"/>
      <c r="R85" s="314">
        <v>2.19</v>
      </c>
      <c r="S85" s="315" t="s">
        <v>385</v>
      </c>
      <c r="T85" s="280">
        <v>2.09</v>
      </c>
      <c r="U85" s="316"/>
      <c r="V85" s="317" t="s">
        <v>38</v>
      </c>
      <c r="W85" s="297"/>
    </row>
    <row r="86" spans="1:23" s="285" customFormat="1" ht="94.5">
      <c r="A86" s="308" t="s">
        <v>66</v>
      </c>
      <c r="B86" s="309" t="s">
        <v>229</v>
      </c>
      <c r="C86" s="310"/>
      <c r="D86" s="308">
        <v>1.05</v>
      </c>
      <c r="E86" s="311"/>
      <c r="F86" s="308" t="s">
        <v>67</v>
      </c>
      <c r="G86" s="318" t="s">
        <v>68</v>
      </c>
      <c r="H86" s="313">
        <v>0</v>
      </c>
      <c r="I86" s="313">
        <v>0</v>
      </c>
      <c r="J86" s="313">
        <v>0</v>
      </c>
      <c r="K86" s="313">
        <v>0</v>
      </c>
      <c r="L86" s="313">
        <v>0.51</v>
      </c>
      <c r="M86" s="313">
        <v>0.37</v>
      </c>
      <c r="N86" s="311">
        <v>0</v>
      </c>
      <c r="O86" s="311">
        <v>0</v>
      </c>
      <c r="P86" s="314">
        <f t="shared" si="0"/>
        <v>0</v>
      </c>
      <c r="Q86" s="314"/>
      <c r="R86" s="314">
        <v>0.92</v>
      </c>
      <c r="S86" s="315" t="s">
        <v>385</v>
      </c>
      <c r="T86" s="280">
        <v>0.88</v>
      </c>
      <c r="U86" s="316"/>
      <c r="V86" s="317" t="s">
        <v>37</v>
      </c>
      <c r="W86" s="297"/>
    </row>
    <row r="87" spans="1:23" s="285" customFormat="1" ht="110.25">
      <c r="A87" s="308" t="s">
        <v>20</v>
      </c>
      <c r="B87" s="309" t="s">
        <v>230</v>
      </c>
      <c r="C87" s="313">
        <v>0.3</v>
      </c>
      <c r="D87" s="313">
        <v>0.3</v>
      </c>
      <c r="E87" s="311"/>
      <c r="F87" s="308" t="s">
        <v>391</v>
      </c>
      <c r="G87" s="319" t="s">
        <v>231</v>
      </c>
      <c r="H87" s="313">
        <v>0</v>
      </c>
      <c r="I87" s="313">
        <v>0.27</v>
      </c>
      <c r="J87" s="313">
        <v>0.02</v>
      </c>
      <c r="K87" s="313">
        <v>0</v>
      </c>
      <c r="L87" s="313">
        <v>0</v>
      </c>
      <c r="M87" s="313">
        <v>0</v>
      </c>
      <c r="N87" s="311">
        <v>0</v>
      </c>
      <c r="O87" s="311">
        <v>0</v>
      </c>
      <c r="P87" s="314">
        <f t="shared" si="0"/>
        <v>0</v>
      </c>
      <c r="Q87" s="314"/>
      <c r="R87" s="314">
        <f>(P87+H87+I87+J87+K87)*5%+H87+P87+I87+J87+K87</f>
        <v>0.30450000000000005</v>
      </c>
      <c r="S87" s="315" t="s">
        <v>367</v>
      </c>
      <c r="T87" s="280">
        <f>H87+I87+P87+J87+K87</f>
        <v>0.29000000000000004</v>
      </c>
      <c r="U87" s="316"/>
      <c r="V87" s="317" t="s">
        <v>333</v>
      </c>
      <c r="W87" s="297"/>
    </row>
    <row r="88" spans="1:23" s="285" customFormat="1" ht="110.25">
      <c r="A88" s="308" t="s">
        <v>21</v>
      </c>
      <c r="B88" s="309" t="s">
        <v>232</v>
      </c>
      <c r="C88" s="310">
        <v>2.35</v>
      </c>
      <c r="D88" s="308">
        <v>2.35</v>
      </c>
      <c r="E88" s="311"/>
      <c r="F88" s="308" t="s">
        <v>391</v>
      </c>
      <c r="G88" s="319" t="s">
        <v>233</v>
      </c>
      <c r="H88" s="313">
        <v>0</v>
      </c>
      <c r="I88" s="313">
        <v>2</v>
      </c>
      <c r="J88" s="313">
        <v>0.2</v>
      </c>
      <c r="K88" s="313">
        <v>0.01</v>
      </c>
      <c r="L88" s="313">
        <v>0.17</v>
      </c>
      <c r="M88" s="313">
        <v>0</v>
      </c>
      <c r="N88" s="311">
        <v>0</v>
      </c>
      <c r="O88" s="311">
        <v>0</v>
      </c>
      <c r="P88" s="314">
        <f t="shared" si="0"/>
        <v>0</v>
      </c>
      <c r="Q88" s="314"/>
      <c r="R88" s="404">
        <v>2.5</v>
      </c>
      <c r="S88" s="315" t="s">
        <v>385</v>
      </c>
      <c r="T88" s="280">
        <v>2.38</v>
      </c>
      <c r="U88" s="316"/>
      <c r="V88" s="317" t="s">
        <v>106</v>
      </c>
      <c r="W88" s="297"/>
    </row>
    <row r="89" spans="1:23" s="285" customFormat="1" ht="141.75">
      <c r="A89" s="308" t="s">
        <v>22</v>
      </c>
      <c r="B89" s="309" t="s">
        <v>243</v>
      </c>
      <c r="C89" s="310">
        <v>0.42</v>
      </c>
      <c r="D89" s="308">
        <v>0.42</v>
      </c>
      <c r="E89" s="311"/>
      <c r="F89" s="308" t="s">
        <v>326</v>
      </c>
      <c r="G89" s="319" t="s">
        <v>244</v>
      </c>
      <c r="H89" s="313">
        <v>0</v>
      </c>
      <c r="I89" s="313">
        <v>0.43</v>
      </c>
      <c r="J89" s="313">
        <v>0</v>
      </c>
      <c r="K89" s="313">
        <v>0.02</v>
      </c>
      <c r="L89" s="313">
        <v>0</v>
      </c>
      <c r="M89" s="313">
        <v>0</v>
      </c>
      <c r="N89" s="311">
        <v>0</v>
      </c>
      <c r="O89" s="311">
        <v>0</v>
      </c>
      <c r="P89" s="314">
        <f t="shared" si="0"/>
        <v>0</v>
      </c>
      <c r="Q89" s="314"/>
      <c r="R89" s="314">
        <f>(P89+H89+I89+J89+K89)*5%+H89+P89+I89+J89+K89</f>
        <v>0.47250000000000003</v>
      </c>
      <c r="S89" s="315" t="s">
        <v>368</v>
      </c>
      <c r="T89" s="280">
        <f>H89+I89+P89+J89+K89</f>
        <v>0.45</v>
      </c>
      <c r="U89" s="316"/>
      <c r="V89" s="317" t="s">
        <v>106</v>
      </c>
      <c r="W89" s="297"/>
    </row>
    <row r="90" spans="1:23" s="285" customFormat="1" ht="157.5">
      <c r="A90" s="308" t="s">
        <v>23</v>
      </c>
      <c r="B90" s="309" t="s">
        <v>245</v>
      </c>
      <c r="C90" s="310">
        <v>4.84</v>
      </c>
      <c r="D90" s="308">
        <v>4.84</v>
      </c>
      <c r="E90" s="311"/>
      <c r="F90" s="308" t="s">
        <v>130</v>
      </c>
      <c r="G90" s="319" t="s">
        <v>246</v>
      </c>
      <c r="H90" s="313">
        <v>0</v>
      </c>
      <c r="I90" s="313">
        <v>4.21</v>
      </c>
      <c r="J90" s="313">
        <v>0</v>
      </c>
      <c r="K90" s="313">
        <v>0.21</v>
      </c>
      <c r="L90" s="313">
        <v>0</v>
      </c>
      <c r="M90" s="313">
        <v>0.16</v>
      </c>
      <c r="N90" s="311">
        <v>0</v>
      </c>
      <c r="O90" s="311">
        <v>0</v>
      </c>
      <c r="P90" s="314">
        <f t="shared" si="0"/>
        <v>0</v>
      </c>
      <c r="Q90" s="314"/>
      <c r="R90" s="404">
        <v>4.8</v>
      </c>
      <c r="S90" s="405" t="s">
        <v>369</v>
      </c>
      <c r="T90" s="406">
        <v>4.58</v>
      </c>
      <c r="U90" s="316"/>
      <c r="V90" s="317" t="s">
        <v>333</v>
      </c>
      <c r="W90" s="297"/>
    </row>
    <row r="91" spans="1:23" s="285" customFormat="1" ht="157.5">
      <c r="A91" s="308" t="s">
        <v>24</v>
      </c>
      <c r="B91" s="309" t="s">
        <v>247</v>
      </c>
      <c r="C91" s="310">
        <v>3.45</v>
      </c>
      <c r="D91" s="308">
        <v>3.45</v>
      </c>
      <c r="E91" s="311"/>
      <c r="F91" s="308" t="s">
        <v>7</v>
      </c>
      <c r="G91" s="319" t="s">
        <v>248</v>
      </c>
      <c r="H91" s="313">
        <v>0</v>
      </c>
      <c r="I91" s="313">
        <v>1.15</v>
      </c>
      <c r="J91" s="313">
        <v>1.73</v>
      </c>
      <c r="K91" s="313">
        <v>0.25</v>
      </c>
      <c r="L91" s="313">
        <v>0.83</v>
      </c>
      <c r="M91" s="313">
        <v>0</v>
      </c>
      <c r="N91" s="311">
        <v>0</v>
      </c>
      <c r="O91" s="311">
        <v>0</v>
      </c>
      <c r="P91" s="314">
        <f t="shared" si="0"/>
        <v>0</v>
      </c>
      <c r="Q91" s="314"/>
      <c r="R91" s="314">
        <v>4.16</v>
      </c>
      <c r="S91" s="315" t="s">
        <v>370</v>
      </c>
      <c r="T91" s="280">
        <v>3.96</v>
      </c>
      <c r="U91" s="316"/>
      <c r="V91" s="320" t="s">
        <v>106</v>
      </c>
      <c r="W91" s="297"/>
    </row>
    <row r="92" spans="1:23" s="285" customFormat="1" ht="78.75">
      <c r="A92" s="308" t="s">
        <v>25</v>
      </c>
      <c r="B92" s="309" t="s">
        <v>348</v>
      </c>
      <c r="C92" s="310" t="s">
        <v>349</v>
      </c>
      <c r="D92" s="308">
        <v>1.29</v>
      </c>
      <c r="E92" s="311"/>
      <c r="F92" s="308" t="s">
        <v>351</v>
      </c>
      <c r="G92" s="319" t="s">
        <v>249</v>
      </c>
      <c r="H92" s="313">
        <v>0</v>
      </c>
      <c r="I92" s="407">
        <v>0.23</v>
      </c>
      <c r="J92" s="313">
        <v>0.33</v>
      </c>
      <c r="K92" s="313">
        <v>0</v>
      </c>
      <c r="L92" s="313">
        <v>0.75</v>
      </c>
      <c r="M92" s="313">
        <v>0.04</v>
      </c>
      <c r="N92" s="311">
        <v>0</v>
      </c>
      <c r="O92" s="311">
        <v>0</v>
      </c>
      <c r="P92" s="314">
        <f t="shared" si="0"/>
        <v>0</v>
      </c>
      <c r="Q92" s="314"/>
      <c r="R92" s="314">
        <v>1.42</v>
      </c>
      <c r="S92" s="315"/>
      <c r="T92" s="280">
        <v>1.35</v>
      </c>
      <c r="U92" s="316"/>
      <c r="V92" s="320" t="s">
        <v>106</v>
      </c>
      <c r="W92" s="297"/>
    </row>
    <row r="93" spans="1:23" s="285" customFormat="1" ht="94.5">
      <c r="A93" s="308" t="s">
        <v>25</v>
      </c>
      <c r="B93" s="309" t="s">
        <v>350</v>
      </c>
      <c r="C93" s="310">
        <v>0.99</v>
      </c>
      <c r="D93" s="308"/>
      <c r="E93" s="311"/>
      <c r="F93" s="308"/>
      <c r="G93" s="321" t="s">
        <v>290</v>
      </c>
      <c r="H93" s="313">
        <v>0</v>
      </c>
      <c r="I93" s="313">
        <v>0.15</v>
      </c>
      <c r="J93" s="313">
        <v>0.36</v>
      </c>
      <c r="K93" s="313">
        <v>0.26</v>
      </c>
      <c r="L93" s="313">
        <v>0.01</v>
      </c>
      <c r="M93" s="313">
        <v>0</v>
      </c>
      <c r="N93" s="311">
        <v>0</v>
      </c>
      <c r="O93" s="311">
        <v>0</v>
      </c>
      <c r="P93" s="314">
        <f t="shared" si="0"/>
        <v>0</v>
      </c>
      <c r="Q93" s="314"/>
      <c r="R93" s="314">
        <f>(P93+H93+I93+J93+K93)*5%+H93+P93+I93+J93+K93</f>
        <v>0.8085</v>
      </c>
      <c r="S93" s="315"/>
      <c r="T93" s="280">
        <v>0.78</v>
      </c>
      <c r="U93" s="316"/>
      <c r="V93" s="320" t="s">
        <v>37</v>
      </c>
      <c r="W93" s="297"/>
    </row>
    <row r="94" spans="1:23" s="285" customFormat="1" ht="47.25">
      <c r="A94" s="308" t="s">
        <v>26</v>
      </c>
      <c r="B94" s="309" t="s">
        <v>299</v>
      </c>
      <c r="C94" s="310"/>
      <c r="D94" s="308"/>
      <c r="E94" s="311"/>
      <c r="F94" s="308"/>
      <c r="G94" s="321"/>
      <c r="H94" s="313">
        <v>0</v>
      </c>
      <c r="I94" s="313">
        <v>0</v>
      </c>
      <c r="J94" s="313">
        <v>0</v>
      </c>
      <c r="K94" s="313">
        <v>0</v>
      </c>
      <c r="L94" s="313">
        <v>0.01</v>
      </c>
      <c r="M94" s="313">
        <v>0.05</v>
      </c>
      <c r="N94" s="311">
        <v>0</v>
      </c>
      <c r="O94" s="311">
        <v>0</v>
      </c>
      <c r="P94" s="314">
        <f t="shared" si="0"/>
        <v>0</v>
      </c>
      <c r="Q94" s="314"/>
      <c r="R94" s="314">
        <v>0.06</v>
      </c>
      <c r="S94" s="315"/>
      <c r="T94" s="280">
        <v>0.06</v>
      </c>
      <c r="U94" s="316"/>
      <c r="V94" s="320"/>
      <c r="W94" s="297"/>
    </row>
    <row r="95" spans="1:23" s="285" customFormat="1" ht="78.75">
      <c r="A95" s="308" t="s">
        <v>300</v>
      </c>
      <c r="B95" s="309" t="s">
        <v>301</v>
      </c>
      <c r="C95" s="310">
        <v>0.66</v>
      </c>
      <c r="D95" s="308" t="s">
        <v>241</v>
      </c>
      <c r="E95" s="311"/>
      <c r="F95" s="308" t="s">
        <v>302</v>
      </c>
      <c r="G95" s="321" t="s">
        <v>303</v>
      </c>
      <c r="H95" s="313">
        <v>0.22</v>
      </c>
      <c r="I95" s="313">
        <v>0.2</v>
      </c>
      <c r="J95" s="313">
        <v>0.11</v>
      </c>
      <c r="K95" s="313">
        <v>0.05</v>
      </c>
      <c r="L95" s="313">
        <v>0</v>
      </c>
      <c r="M95" s="313">
        <v>0</v>
      </c>
      <c r="N95" s="311">
        <v>0</v>
      </c>
      <c r="O95" s="311">
        <v>0</v>
      </c>
      <c r="P95" s="314">
        <f t="shared" si="0"/>
        <v>0</v>
      </c>
      <c r="Q95" s="314"/>
      <c r="R95" s="314">
        <v>0.61</v>
      </c>
      <c r="S95" s="315"/>
      <c r="T95" s="280">
        <v>0.58</v>
      </c>
      <c r="U95" s="316"/>
      <c r="V95" s="320" t="s">
        <v>212</v>
      </c>
      <c r="W95" s="297"/>
    </row>
    <row r="96" spans="1:22" ht="15.75">
      <c r="A96" s="21"/>
      <c r="B96" s="123" t="s">
        <v>144</v>
      </c>
      <c r="C96" s="22">
        <f>SUM(C60:C91)</f>
        <v>84.85999999999999</v>
      </c>
      <c r="D96" s="22">
        <f>SUM(D60:D92)</f>
        <v>87.19999999999999</v>
      </c>
      <c r="E96" s="126">
        <v>132.9</v>
      </c>
      <c r="F96" s="21"/>
      <c r="G96" s="147"/>
      <c r="H96" s="124">
        <f>SUM(H60:H95)</f>
        <v>19.71</v>
      </c>
      <c r="I96" s="124">
        <f>SUM(I60:I95)</f>
        <v>65.52000000000002</v>
      </c>
      <c r="J96" s="124">
        <f>SUM(J60:J95)</f>
        <v>29.619999999999994</v>
      </c>
      <c r="K96" s="124">
        <v>10.19</v>
      </c>
      <c r="L96" s="124">
        <f>SUM(L60:L95)</f>
        <v>4.08</v>
      </c>
      <c r="M96" s="124"/>
      <c r="N96" s="211">
        <f>SUM(N60:N95)</f>
        <v>0</v>
      </c>
      <c r="O96" s="126">
        <f>SUM(O60:O95)</f>
        <v>0</v>
      </c>
      <c r="P96" s="177">
        <f>SUM(P60:P95)</f>
        <v>0</v>
      </c>
      <c r="Q96" s="177"/>
      <c r="R96" s="177">
        <v>137</v>
      </c>
      <c r="S96" s="178"/>
      <c r="T96" s="177">
        <f>SUM(T60:T95)</f>
        <v>130.55</v>
      </c>
      <c r="U96" s="22"/>
      <c r="V96" s="127"/>
    </row>
    <row r="97" spans="1:22" ht="15.75">
      <c r="A97" s="21">
        <v>3</v>
      </c>
      <c r="B97" s="488" t="s">
        <v>357</v>
      </c>
      <c r="C97" s="475"/>
      <c r="D97" s="475"/>
      <c r="E97" s="475"/>
      <c r="F97" s="475"/>
      <c r="G97" s="475"/>
      <c r="H97" s="475"/>
      <c r="I97" s="475"/>
      <c r="J97" s="475"/>
      <c r="K97" s="475"/>
      <c r="L97" s="475"/>
      <c r="M97" s="475"/>
      <c r="N97" s="475"/>
      <c r="O97" s="475"/>
      <c r="P97" s="475"/>
      <c r="Q97" s="475"/>
      <c r="R97" s="475"/>
      <c r="S97" s="475"/>
      <c r="T97" s="475"/>
      <c r="U97" s="475"/>
      <c r="V97" s="476"/>
    </row>
    <row r="98" spans="1:26" s="285" customFormat="1" ht="141.75">
      <c r="A98" s="362" t="s">
        <v>15</v>
      </c>
      <c r="B98" s="363" t="s">
        <v>275</v>
      </c>
      <c r="C98" s="364">
        <v>56.4</v>
      </c>
      <c r="D98" s="362">
        <v>39.96</v>
      </c>
      <c r="E98" s="276">
        <v>36.45</v>
      </c>
      <c r="F98" s="362" t="s">
        <v>107</v>
      </c>
      <c r="G98" s="279" t="s">
        <v>115</v>
      </c>
      <c r="H98" s="364">
        <v>0.38</v>
      </c>
      <c r="I98" s="364">
        <v>11.68</v>
      </c>
      <c r="J98" s="364">
        <v>9.06</v>
      </c>
      <c r="K98" s="364">
        <v>6.29</v>
      </c>
      <c r="L98" s="364">
        <v>7.76</v>
      </c>
      <c r="M98" s="364"/>
      <c r="N98" s="276">
        <v>0.12</v>
      </c>
      <c r="O98" s="276">
        <v>0.17</v>
      </c>
      <c r="P98" s="280">
        <f>O98+N98</f>
        <v>0.29000000000000004</v>
      </c>
      <c r="Q98" s="280"/>
      <c r="R98" s="409">
        <v>1.81</v>
      </c>
      <c r="S98" s="365" t="s">
        <v>330</v>
      </c>
      <c r="T98" s="280">
        <v>38.08</v>
      </c>
      <c r="U98" s="366">
        <v>0.89</v>
      </c>
      <c r="V98" s="367" t="s">
        <v>276</v>
      </c>
      <c r="W98" s="297"/>
      <c r="X98" s="285">
        <f>16.39-18.5</f>
        <v>-2.1099999999999994</v>
      </c>
      <c r="Y98" s="285">
        <v>7.21</v>
      </c>
      <c r="Z98" s="285">
        <v>-6.28</v>
      </c>
    </row>
    <row r="99" spans="1:23" s="285" customFormat="1" ht="349.5" customHeight="1">
      <c r="A99" s="357"/>
      <c r="B99" s="358"/>
      <c r="C99" s="359"/>
      <c r="D99" s="357"/>
      <c r="E99" s="303"/>
      <c r="F99" s="357"/>
      <c r="G99" s="304"/>
      <c r="H99" s="359"/>
      <c r="I99" s="359"/>
      <c r="J99" s="359"/>
      <c r="K99" s="359"/>
      <c r="L99" s="359"/>
      <c r="M99" s="359"/>
      <c r="N99" s="303"/>
      <c r="O99" s="303"/>
      <c r="P99" s="273"/>
      <c r="Q99" s="273"/>
      <c r="R99" s="273"/>
      <c r="S99" s="355"/>
      <c r="T99" s="273"/>
      <c r="U99" s="360"/>
      <c r="V99" s="361" t="s">
        <v>266</v>
      </c>
      <c r="W99" s="297"/>
    </row>
    <row r="100" spans="1:22" ht="15.75">
      <c r="A100" s="21">
        <v>12</v>
      </c>
      <c r="B100" s="480" t="s">
        <v>150</v>
      </c>
      <c r="C100" s="481"/>
      <c r="D100" s="481"/>
      <c r="E100" s="481"/>
      <c r="F100" s="481"/>
      <c r="G100" s="481"/>
      <c r="H100" s="481"/>
      <c r="I100" s="481"/>
      <c r="J100" s="481"/>
      <c r="K100" s="481"/>
      <c r="L100" s="481"/>
      <c r="M100" s="481"/>
      <c r="N100" s="481"/>
      <c r="O100" s="481"/>
      <c r="P100" s="481"/>
      <c r="Q100" s="481"/>
      <c r="R100" s="481"/>
      <c r="S100" s="481"/>
      <c r="T100" s="481"/>
      <c r="U100" s="481"/>
      <c r="V100" s="482"/>
    </row>
    <row r="101" spans="1:23" s="385" customFormat="1" ht="139.5" customHeight="1">
      <c r="A101" s="21">
        <v>4</v>
      </c>
      <c r="B101" s="143" t="s">
        <v>151</v>
      </c>
      <c r="C101" s="97">
        <v>24.95</v>
      </c>
      <c r="D101" s="57">
        <v>14.88</v>
      </c>
      <c r="E101" s="56">
        <v>24.95</v>
      </c>
      <c r="F101" s="57" t="s">
        <v>291</v>
      </c>
      <c r="G101" s="121" t="s">
        <v>298</v>
      </c>
      <c r="H101" s="55">
        <v>0</v>
      </c>
      <c r="I101" s="55">
        <v>0.007</v>
      </c>
      <c r="J101" s="55">
        <v>6.5</v>
      </c>
      <c r="K101" s="55">
        <v>7.43</v>
      </c>
      <c r="L101" s="55">
        <v>18.87</v>
      </c>
      <c r="M101" s="55"/>
      <c r="N101" s="56">
        <v>0.47</v>
      </c>
      <c r="O101" s="56">
        <v>0</v>
      </c>
      <c r="P101" s="163">
        <f>O101+N101</f>
        <v>0.47</v>
      </c>
      <c r="Q101" s="163"/>
      <c r="R101" s="163">
        <v>20.35</v>
      </c>
      <c r="S101" s="164" t="s">
        <v>330</v>
      </c>
      <c r="T101" s="163">
        <v>19.34</v>
      </c>
      <c r="U101" s="402"/>
      <c r="V101" s="166" t="s">
        <v>240</v>
      </c>
      <c r="W101" s="384"/>
    </row>
    <row r="102" spans="1:23" s="385" customFormat="1" ht="15.75">
      <c r="A102" s="21">
        <v>5</v>
      </c>
      <c r="B102" s="162" t="s">
        <v>353</v>
      </c>
      <c r="C102" s="97"/>
      <c r="D102" s="57"/>
      <c r="E102" s="56"/>
      <c r="F102" s="57"/>
      <c r="G102" s="121"/>
      <c r="H102" s="55"/>
      <c r="I102" s="55"/>
      <c r="J102" s="55"/>
      <c r="K102" s="55"/>
      <c r="L102" s="55"/>
      <c r="M102" s="55"/>
      <c r="N102" s="56"/>
      <c r="O102" s="56"/>
      <c r="P102" s="163"/>
      <c r="Q102" s="163"/>
      <c r="R102" s="163"/>
      <c r="S102" s="164"/>
      <c r="T102" s="165"/>
      <c r="U102" s="60"/>
      <c r="V102" s="166"/>
      <c r="W102" s="384"/>
    </row>
    <row r="103" spans="1:23" s="385" customFormat="1" ht="110.25">
      <c r="A103" s="21" t="s">
        <v>15</v>
      </c>
      <c r="B103" s="149" t="s">
        <v>47</v>
      </c>
      <c r="C103" s="387">
        <v>24.08</v>
      </c>
      <c r="D103" s="148">
        <v>18.67</v>
      </c>
      <c r="E103" s="31">
        <v>16.6</v>
      </c>
      <c r="F103" s="148" t="s">
        <v>354</v>
      </c>
      <c r="G103" s="3" t="s">
        <v>48</v>
      </c>
      <c r="H103" s="150">
        <v>0</v>
      </c>
      <c r="I103" s="150">
        <v>0</v>
      </c>
      <c r="J103" s="150">
        <v>9.395</v>
      </c>
      <c r="K103" s="150">
        <v>6.21</v>
      </c>
      <c r="L103" s="150">
        <v>2.53</v>
      </c>
      <c r="M103" s="150"/>
      <c r="N103" s="31">
        <v>0</v>
      </c>
      <c r="O103" s="31">
        <v>0</v>
      </c>
      <c r="P103" s="150">
        <f>O103+N103</f>
        <v>0</v>
      </c>
      <c r="Q103" s="388"/>
      <c r="R103" s="388">
        <v>19.05</v>
      </c>
      <c r="S103" s="389"/>
      <c r="T103" s="150">
        <v>18.14</v>
      </c>
      <c r="U103" s="390">
        <v>1</v>
      </c>
      <c r="V103" s="391" t="s">
        <v>49</v>
      </c>
      <c r="W103" s="384"/>
    </row>
    <row r="104" spans="1:23" s="385" customFormat="1" ht="63">
      <c r="A104" s="392"/>
      <c r="B104" s="393"/>
      <c r="C104" s="394"/>
      <c r="D104" s="392"/>
      <c r="E104" s="41"/>
      <c r="F104" s="392"/>
      <c r="G104" s="4"/>
      <c r="H104" s="388"/>
      <c r="I104" s="395"/>
      <c r="J104" s="395"/>
      <c r="K104" s="395"/>
      <c r="L104" s="395"/>
      <c r="M104" s="395"/>
      <c r="N104" s="41"/>
      <c r="O104" s="41"/>
      <c r="P104" s="388"/>
      <c r="Q104" s="388"/>
      <c r="R104" s="396"/>
      <c r="S104" s="397"/>
      <c r="T104" s="388"/>
      <c r="U104" s="398"/>
      <c r="V104" s="399" t="s">
        <v>342</v>
      </c>
      <c r="W104" s="384"/>
    </row>
    <row r="105" spans="1:23" s="385" customFormat="1" ht="63">
      <c r="A105" s="392"/>
      <c r="B105" s="393"/>
      <c r="C105" s="394"/>
      <c r="D105" s="392"/>
      <c r="E105" s="41"/>
      <c r="F105" s="392"/>
      <c r="G105" s="4"/>
      <c r="H105" s="388"/>
      <c r="I105" s="388"/>
      <c r="J105" s="388"/>
      <c r="K105" s="388"/>
      <c r="L105" s="388"/>
      <c r="M105" s="388"/>
      <c r="N105" s="41"/>
      <c r="O105" s="41"/>
      <c r="P105" s="388"/>
      <c r="Q105" s="388"/>
      <c r="R105" s="396"/>
      <c r="S105" s="397"/>
      <c r="T105" s="388"/>
      <c r="U105" s="398"/>
      <c r="V105" s="399" t="s">
        <v>343</v>
      </c>
      <c r="W105" s="384"/>
    </row>
    <row r="106" spans="1:23" s="385" customFormat="1" ht="63">
      <c r="A106" s="392"/>
      <c r="B106" s="393"/>
      <c r="C106" s="394"/>
      <c r="D106" s="392"/>
      <c r="E106" s="41"/>
      <c r="F106" s="392"/>
      <c r="G106" s="4"/>
      <c r="H106" s="388"/>
      <c r="I106" s="388"/>
      <c r="J106" s="388"/>
      <c r="K106" s="388"/>
      <c r="L106" s="388"/>
      <c r="M106" s="388"/>
      <c r="N106" s="41"/>
      <c r="O106" s="41"/>
      <c r="P106" s="388"/>
      <c r="Q106" s="388"/>
      <c r="R106" s="396"/>
      <c r="S106" s="397"/>
      <c r="T106" s="388"/>
      <c r="U106" s="398"/>
      <c r="V106" s="399" t="s">
        <v>344</v>
      </c>
      <c r="W106" s="384"/>
    </row>
    <row r="107" spans="1:23" s="385" customFormat="1" ht="63">
      <c r="A107" s="392"/>
      <c r="B107" s="393"/>
      <c r="C107" s="394"/>
      <c r="D107" s="392"/>
      <c r="E107" s="41"/>
      <c r="F107" s="392"/>
      <c r="G107" s="4"/>
      <c r="H107" s="388"/>
      <c r="I107" s="388"/>
      <c r="J107" s="388"/>
      <c r="K107" s="388"/>
      <c r="L107" s="388"/>
      <c r="M107" s="388"/>
      <c r="N107" s="41"/>
      <c r="O107" s="41"/>
      <c r="P107" s="388"/>
      <c r="Q107" s="388"/>
      <c r="R107" s="396"/>
      <c r="S107" s="397"/>
      <c r="T107" s="388"/>
      <c r="U107" s="398"/>
      <c r="V107" s="399" t="s">
        <v>345</v>
      </c>
      <c r="W107" s="384"/>
    </row>
    <row r="108" spans="1:23" s="385" customFormat="1" ht="63">
      <c r="A108" s="392"/>
      <c r="B108" s="393"/>
      <c r="C108" s="394"/>
      <c r="D108" s="392"/>
      <c r="E108" s="41"/>
      <c r="F108" s="392"/>
      <c r="G108" s="4"/>
      <c r="H108" s="388"/>
      <c r="I108" s="388"/>
      <c r="J108" s="388"/>
      <c r="K108" s="388"/>
      <c r="L108" s="388"/>
      <c r="M108" s="388"/>
      <c r="N108" s="41"/>
      <c r="O108" s="41"/>
      <c r="P108" s="388"/>
      <c r="Q108" s="388"/>
      <c r="R108" s="396"/>
      <c r="S108" s="397"/>
      <c r="T108" s="388"/>
      <c r="U108" s="398"/>
      <c r="V108" s="399" t="s">
        <v>346</v>
      </c>
      <c r="W108" s="384"/>
    </row>
    <row r="109" spans="1:23" s="385" customFormat="1" ht="47.25">
      <c r="A109" s="153"/>
      <c r="B109" s="154"/>
      <c r="C109" s="379"/>
      <c r="D109" s="153"/>
      <c r="E109" s="92"/>
      <c r="F109" s="153"/>
      <c r="G109" s="160"/>
      <c r="H109" s="155"/>
      <c r="I109" s="155"/>
      <c r="J109" s="155"/>
      <c r="K109" s="155"/>
      <c r="L109" s="155"/>
      <c r="M109" s="155"/>
      <c r="N109" s="92"/>
      <c r="O109" s="92"/>
      <c r="P109" s="155"/>
      <c r="Q109" s="155"/>
      <c r="R109" s="400"/>
      <c r="S109" s="386"/>
      <c r="T109" s="155"/>
      <c r="U109" s="382"/>
      <c r="V109" s="401" t="s">
        <v>237</v>
      </c>
      <c r="W109" s="384"/>
    </row>
    <row r="110" spans="1:23" s="385" customFormat="1" ht="15.75">
      <c r="A110" s="153"/>
      <c r="B110" s="154"/>
      <c r="C110" s="379"/>
      <c r="D110" s="153"/>
      <c r="E110" s="92"/>
      <c r="F110" s="153"/>
      <c r="G110" s="160"/>
      <c r="H110" s="155"/>
      <c r="I110" s="155"/>
      <c r="J110" s="155"/>
      <c r="K110" s="155"/>
      <c r="L110" s="155"/>
      <c r="M110" s="155"/>
      <c r="N110" s="92"/>
      <c r="O110" s="92"/>
      <c r="P110" s="155"/>
      <c r="Q110" s="155"/>
      <c r="R110" s="400"/>
      <c r="S110" s="386"/>
      <c r="T110" s="155"/>
      <c r="U110" s="382"/>
      <c r="V110" s="383"/>
      <c r="W110" s="384"/>
    </row>
    <row r="111" spans="1:23" s="385" customFormat="1" ht="78.75">
      <c r="A111" s="153" t="s">
        <v>16</v>
      </c>
      <c r="B111" s="154" t="s">
        <v>292</v>
      </c>
      <c r="C111" s="379">
        <v>0</v>
      </c>
      <c r="D111" s="153">
        <v>0.9597</v>
      </c>
      <c r="E111" s="92"/>
      <c r="F111" s="153" t="s">
        <v>293</v>
      </c>
      <c r="G111" s="160"/>
      <c r="H111" s="155">
        <v>0</v>
      </c>
      <c r="I111" s="155">
        <v>0</v>
      </c>
      <c r="J111" s="155">
        <v>0</v>
      </c>
      <c r="K111" s="155">
        <v>0.44</v>
      </c>
      <c r="L111" s="155">
        <v>0.41</v>
      </c>
      <c r="M111" s="155"/>
      <c r="N111" s="92">
        <v>0</v>
      </c>
      <c r="O111" s="92">
        <v>0</v>
      </c>
      <c r="P111" s="380">
        <f>O111+N111</f>
        <v>0</v>
      </c>
      <c r="Q111" s="380"/>
      <c r="R111" s="380">
        <v>0</v>
      </c>
      <c r="S111" s="381"/>
      <c r="T111" s="380">
        <v>0.84</v>
      </c>
      <c r="U111" s="382"/>
      <c r="V111" s="383" t="s">
        <v>106</v>
      </c>
      <c r="W111" s="384"/>
    </row>
    <row r="112" spans="1:23" s="385" customFormat="1" ht="94.5">
      <c r="A112" s="153" t="s">
        <v>17</v>
      </c>
      <c r="B112" s="154" t="s">
        <v>10</v>
      </c>
      <c r="C112" s="379">
        <v>0</v>
      </c>
      <c r="D112" s="153">
        <v>0.16</v>
      </c>
      <c r="E112" s="92">
        <v>0</v>
      </c>
      <c r="F112" s="153" t="s">
        <v>104</v>
      </c>
      <c r="G112" s="105" t="s">
        <v>105</v>
      </c>
      <c r="H112" s="155">
        <v>0</v>
      </c>
      <c r="I112" s="155">
        <v>0</v>
      </c>
      <c r="J112" s="155">
        <v>0</v>
      </c>
      <c r="K112" s="155">
        <v>0</v>
      </c>
      <c r="L112" s="155">
        <v>0.14</v>
      </c>
      <c r="M112" s="155"/>
      <c r="N112" s="92">
        <v>0</v>
      </c>
      <c r="O112" s="92">
        <v>0</v>
      </c>
      <c r="P112" s="380">
        <f>O112+N112</f>
        <v>0</v>
      </c>
      <c r="Q112" s="380"/>
      <c r="R112" s="380">
        <f>(P112+H112+I112+J112+K112)*5%+H112+P112+I112+J112+K112</f>
        <v>0</v>
      </c>
      <c r="S112" s="381"/>
      <c r="T112" s="380">
        <v>0.14</v>
      </c>
      <c r="U112" s="382"/>
      <c r="V112" s="102" t="s">
        <v>106</v>
      </c>
      <c r="W112" s="384"/>
    </row>
    <row r="113" spans="1:23" s="5" customFormat="1" ht="78.75">
      <c r="A113" s="153" t="s">
        <v>19</v>
      </c>
      <c r="B113" s="154" t="s">
        <v>11</v>
      </c>
      <c r="C113" s="379">
        <v>0.24</v>
      </c>
      <c r="D113" s="153">
        <v>0</v>
      </c>
      <c r="E113" s="92">
        <v>0</v>
      </c>
      <c r="F113" s="153" t="s">
        <v>12</v>
      </c>
      <c r="G113" s="105" t="s">
        <v>95</v>
      </c>
      <c r="H113" s="155">
        <v>0</v>
      </c>
      <c r="I113" s="155">
        <v>0</v>
      </c>
      <c r="J113" s="155">
        <v>0</v>
      </c>
      <c r="K113" s="155">
        <v>0</v>
      </c>
      <c r="L113" s="155">
        <v>0.19</v>
      </c>
      <c r="M113" s="155"/>
      <c r="N113" s="92">
        <v>0</v>
      </c>
      <c r="O113" s="92">
        <v>0</v>
      </c>
      <c r="P113" s="380">
        <v>0</v>
      </c>
      <c r="Q113" s="380"/>
      <c r="R113" s="380">
        <f>(P113+H113+I113+J113+K113)*5%+H113+P113+I113+J113+K113</f>
        <v>0</v>
      </c>
      <c r="S113" s="386"/>
      <c r="T113" s="380">
        <f>H113+I113+P113+J113+K113+L113</f>
        <v>0.19</v>
      </c>
      <c r="U113" s="382"/>
      <c r="V113" s="102" t="s">
        <v>106</v>
      </c>
      <c r="W113" s="179"/>
    </row>
    <row r="114" spans="1:26" s="5" customFormat="1" ht="78.75">
      <c r="A114" s="153" t="s">
        <v>20</v>
      </c>
      <c r="B114" s="154" t="s">
        <v>13</v>
      </c>
      <c r="C114" s="379">
        <v>0.25</v>
      </c>
      <c r="D114" s="153">
        <v>0</v>
      </c>
      <c r="E114" s="92">
        <v>0</v>
      </c>
      <c r="F114" s="153" t="s">
        <v>14</v>
      </c>
      <c r="G114" s="105" t="s">
        <v>96</v>
      </c>
      <c r="H114" s="155">
        <v>0</v>
      </c>
      <c r="I114" s="155">
        <v>0</v>
      </c>
      <c r="J114" s="155">
        <v>0</v>
      </c>
      <c r="K114" s="155">
        <v>0</v>
      </c>
      <c r="L114" s="155">
        <v>0.18</v>
      </c>
      <c r="M114" s="155"/>
      <c r="N114" s="92">
        <v>0</v>
      </c>
      <c r="O114" s="92">
        <v>0</v>
      </c>
      <c r="P114" s="380">
        <f>O114+N114</f>
        <v>0</v>
      </c>
      <c r="Q114" s="380"/>
      <c r="R114" s="380">
        <f>(P114+H114+I114+J114+K114)*5%+H114+P114+I114+J114+K114</f>
        <v>0</v>
      </c>
      <c r="S114" s="386"/>
      <c r="T114" s="380">
        <f>H114+I114+P114+J114+K114+L114</f>
        <v>0.18</v>
      </c>
      <c r="U114" s="382"/>
      <c r="V114" s="102" t="s">
        <v>106</v>
      </c>
      <c r="W114" s="179"/>
      <c r="Y114" s="5">
        <v>0.93</v>
      </c>
      <c r="Z114" s="5">
        <v>-1.75</v>
      </c>
    </row>
    <row r="115" spans="1:23" s="5" customFormat="1" ht="294" customHeight="1">
      <c r="A115" s="21"/>
      <c r="B115" s="123" t="s">
        <v>144</v>
      </c>
      <c r="C115" s="124">
        <f>SUM(C103:C114)</f>
        <v>24.569999999999997</v>
      </c>
      <c r="D115" s="124">
        <f>SUM(D103:D114)</f>
        <v>19.789700000000003</v>
      </c>
      <c r="E115" s="126">
        <f>SUM(E103:E114)</f>
        <v>16.6</v>
      </c>
      <c r="F115" s="21"/>
      <c r="G115" s="126"/>
      <c r="H115" s="124"/>
      <c r="I115" s="124"/>
      <c r="J115" s="124">
        <f>SUM(J103:J114)</f>
        <v>9.395</v>
      </c>
      <c r="K115" s="124">
        <f>SUM(K103:K114)</f>
        <v>6.65</v>
      </c>
      <c r="L115" s="124">
        <f>SUM(L103:L114)</f>
        <v>3.45</v>
      </c>
      <c r="M115" s="124"/>
      <c r="N115" s="126">
        <f>SUM(N103:N114)</f>
        <v>0</v>
      </c>
      <c r="O115" s="126">
        <f>SUM(O103:O114)</f>
        <v>0</v>
      </c>
      <c r="P115" s="177">
        <f>SUM(P103:P114)</f>
        <v>0</v>
      </c>
      <c r="Q115" s="177"/>
      <c r="R115" s="177">
        <v>20.46</v>
      </c>
      <c r="S115" s="178"/>
      <c r="T115" s="177">
        <f>SUM(T103:T114)</f>
        <v>19.490000000000002</v>
      </c>
      <c r="U115" s="22"/>
      <c r="V115" s="127"/>
      <c r="W115" s="179"/>
    </row>
    <row r="116" spans="1:23" s="5" customFormat="1" ht="47.25">
      <c r="A116" s="490">
        <v>6</v>
      </c>
      <c r="B116" s="492" t="s">
        <v>27</v>
      </c>
      <c r="C116" s="498">
        <v>7.49</v>
      </c>
      <c r="D116" s="498">
        <v>6</v>
      </c>
      <c r="E116" s="494"/>
      <c r="F116" s="490" t="s">
        <v>109</v>
      </c>
      <c r="G116" s="494" t="s">
        <v>259</v>
      </c>
      <c r="H116" s="498">
        <v>0</v>
      </c>
      <c r="I116" s="498">
        <v>0</v>
      </c>
      <c r="J116" s="498">
        <v>0.01</v>
      </c>
      <c r="K116" s="498">
        <v>0.83</v>
      </c>
      <c r="L116" s="521">
        <v>3.52</v>
      </c>
      <c r="M116" s="498">
        <v>1.78</v>
      </c>
      <c r="N116" s="494">
        <v>0.24</v>
      </c>
      <c r="O116" s="494">
        <v>0</v>
      </c>
      <c r="P116" s="496">
        <f>N116+O116</f>
        <v>0.24</v>
      </c>
      <c r="Q116" s="496">
        <v>5.54</v>
      </c>
      <c r="R116" s="496">
        <v>5.817</v>
      </c>
      <c r="S116" s="378"/>
      <c r="T116" s="496">
        <v>5.54</v>
      </c>
      <c r="U116" s="509">
        <v>1</v>
      </c>
      <c r="V116" s="127" t="s">
        <v>239</v>
      </c>
      <c r="W116" s="179"/>
    </row>
    <row r="117" spans="1:23" s="5" customFormat="1" ht="15.75">
      <c r="A117" s="491"/>
      <c r="B117" s="493"/>
      <c r="C117" s="499"/>
      <c r="D117" s="499"/>
      <c r="E117" s="495"/>
      <c r="F117" s="491"/>
      <c r="G117" s="495"/>
      <c r="H117" s="499"/>
      <c r="I117" s="499"/>
      <c r="J117" s="499"/>
      <c r="K117" s="499"/>
      <c r="L117" s="522"/>
      <c r="M117" s="499"/>
      <c r="N117" s="495"/>
      <c r="O117" s="495"/>
      <c r="P117" s="497"/>
      <c r="Q117" s="497"/>
      <c r="R117" s="497"/>
      <c r="S117" s="378"/>
      <c r="T117" s="497"/>
      <c r="U117" s="493"/>
      <c r="V117" s="127"/>
      <c r="W117" s="179"/>
    </row>
    <row r="118" spans="1:23" s="5" customFormat="1" ht="409.5">
      <c r="A118" s="21">
        <v>7</v>
      </c>
      <c r="B118" s="53" t="s">
        <v>28</v>
      </c>
      <c r="C118" s="55">
        <v>9.39</v>
      </c>
      <c r="D118" s="55">
        <v>8.83</v>
      </c>
      <c r="E118" s="126"/>
      <c r="F118" s="57" t="s">
        <v>110</v>
      </c>
      <c r="G118" s="56" t="s">
        <v>260</v>
      </c>
      <c r="H118" s="55">
        <v>0</v>
      </c>
      <c r="I118" s="55">
        <v>0</v>
      </c>
      <c r="J118" s="55">
        <v>0</v>
      </c>
      <c r="K118" s="55">
        <v>0.1</v>
      </c>
      <c r="L118" s="55">
        <v>3.18</v>
      </c>
      <c r="M118" s="55">
        <v>2.81</v>
      </c>
      <c r="N118" s="56">
        <v>0.46</v>
      </c>
      <c r="O118" s="56">
        <v>0</v>
      </c>
      <c r="P118" s="163">
        <f>SUM(N118:O118)</f>
        <v>0.46</v>
      </c>
      <c r="Q118" s="163">
        <v>6.45</v>
      </c>
      <c r="R118" s="163">
        <v>4.72</v>
      </c>
      <c r="S118" s="180"/>
      <c r="T118" s="163">
        <v>4.5</v>
      </c>
      <c r="U118" s="22"/>
      <c r="V118" s="61" t="s">
        <v>268</v>
      </c>
      <c r="W118" s="179"/>
    </row>
    <row r="119" spans="1:23" s="249" customFormat="1" ht="94.5">
      <c r="A119" s="216">
        <v>8</v>
      </c>
      <c r="B119" s="109" t="s">
        <v>392</v>
      </c>
      <c r="C119" s="30">
        <v>0.94</v>
      </c>
      <c r="D119" s="30"/>
      <c r="E119" s="219"/>
      <c r="F119" s="27" t="s">
        <v>393</v>
      </c>
      <c r="G119" s="31" t="s">
        <v>394</v>
      </c>
      <c r="H119" s="30">
        <v>0</v>
      </c>
      <c r="I119" s="30">
        <v>0</v>
      </c>
      <c r="J119" s="30">
        <v>0</v>
      </c>
      <c r="K119" s="30">
        <v>0</v>
      </c>
      <c r="L119" s="30">
        <v>0</v>
      </c>
      <c r="M119" s="30"/>
      <c r="N119" s="31">
        <v>44.04</v>
      </c>
      <c r="O119" s="31">
        <v>0</v>
      </c>
      <c r="P119" s="167">
        <v>44.04</v>
      </c>
      <c r="Q119" s="167"/>
      <c r="R119" s="163">
        <v>0</v>
      </c>
      <c r="S119" s="138"/>
      <c r="T119" s="163">
        <f>P119+R119</f>
        <v>44.04</v>
      </c>
      <c r="U119" s="237"/>
      <c r="V119" s="110" t="s">
        <v>396</v>
      </c>
      <c r="W119" s="248"/>
    </row>
    <row r="120" spans="1:23" s="249" customFormat="1" ht="157.5">
      <c r="A120" s="27">
        <v>9</v>
      </c>
      <c r="B120" s="109" t="s">
        <v>29</v>
      </c>
      <c r="C120" s="30">
        <v>7.68</v>
      </c>
      <c r="D120" s="30">
        <v>8.69</v>
      </c>
      <c r="E120" s="31"/>
      <c r="F120" s="27" t="s">
        <v>112</v>
      </c>
      <c r="G120" s="31" t="s">
        <v>258</v>
      </c>
      <c r="H120" s="30">
        <v>0</v>
      </c>
      <c r="I120" s="30">
        <v>0</v>
      </c>
      <c r="J120" s="30">
        <v>0</v>
      </c>
      <c r="K120" s="30">
        <v>1.59</v>
      </c>
      <c r="L120" s="30">
        <v>3.51</v>
      </c>
      <c r="M120" s="30">
        <v>0</v>
      </c>
      <c r="N120" s="31">
        <v>0</v>
      </c>
      <c r="O120" s="31">
        <v>0</v>
      </c>
      <c r="P120" s="167">
        <f>N120+O120</f>
        <v>0</v>
      </c>
      <c r="Q120" s="167">
        <v>7.58</v>
      </c>
      <c r="R120" s="163">
        <v>4.9</v>
      </c>
      <c r="S120" s="138"/>
      <c r="T120" s="163">
        <v>4.67</v>
      </c>
      <c r="U120" s="29"/>
      <c r="V120" s="152" t="s">
        <v>269</v>
      </c>
      <c r="W120" s="248"/>
    </row>
    <row r="121" spans="1:23" s="249" customFormat="1" ht="141.75">
      <c r="A121" s="259"/>
      <c r="B121" s="260"/>
      <c r="C121" s="261"/>
      <c r="D121" s="261"/>
      <c r="E121" s="262"/>
      <c r="F121" s="259"/>
      <c r="G121" s="262"/>
      <c r="H121" s="261"/>
      <c r="I121" s="261"/>
      <c r="J121" s="261"/>
      <c r="K121" s="261"/>
      <c r="L121" s="261"/>
      <c r="M121" s="261"/>
      <c r="N121" s="262"/>
      <c r="O121" s="262"/>
      <c r="P121" s="263"/>
      <c r="Q121" s="263"/>
      <c r="R121" s="263"/>
      <c r="S121" s="264"/>
      <c r="T121" s="263"/>
      <c r="U121" s="89"/>
      <c r="V121" s="265" t="s">
        <v>270</v>
      </c>
      <c r="W121" s="248"/>
    </row>
    <row r="122" spans="1:23" s="249" customFormat="1" ht="110.25">
      <c r="A122" s="259"/>
      <c r="B122" s="260"/>
      <c r="C122" s="261"/>
      <c r="D122" s="261"/>
      <c r="E122" s="262"/>
      <c r="F122" s="259"/>
      <c r="G122" s="262"/>
      <c r="H122" s="261"/>
      <c r="I122" s="261"/>
      <c r="J122" s="261"/>
      <c r="K122" s="261"/>
      <c r="L122" s="261"/>
      <c r="M122" s="261"/>
      <c r="N122" s="262"/>
      <c r="O122" s="262"/>
      <c r="P122" s="263"/>
      <c r="Q122" s="263"/>
      <c r="R122" s="263"/>
      <c r="S122" s="264"/>
      <c r="T122" s="263"/>
      <c r="U122" s="89"/>
      <c r="V122" s="265" t="s">
        <v>271</v>
      </c>
      <c r="W122" s="248"/>
    </row>
    <row r="123" spans="1:23" s="5" customFormat="1" ht="141.75">
      <c r="A123" s="259"/>
      <c r="B123" s="260"/>
      <c r="C123" s="261"/>
      <c r="D123" s="261"/>
      <c r="E123" s="262"/>
      <c r="F123" s="259"/>
      <c r="G123" s="262"/>
      <c r="H123" s="261"/>
      <c r="I123" s="261"/>
      <c r="J123" s="261"/>
      <c r="K123" s="261"/>
      <c r="L123" s="261"/>
      <c r="M123" s="261"/>
      <c r="N123" s="59"/>
      <c r="O123" s="59"/>
      <c r="P123" s="263"/>
      <c r="Q123" s="263"/>
      <c r="R123" s="263"/>
      <c r="S123" s="264"/>
      <c r="T123" s="263"/>
      <c r="U123" s="89"/>
      <c r="V123" s="265" t="s">
        <v>272</v>
      </c>
      <c r="W123" s="179"/>
    </row>
    <row r="124" spans="1:23" s="373" customFormat="1" ht="110.25">
      <c r="A124" s="266"/>
      <c r="B124" s="267"/>
      <c r="C124" s="268"/>
      <c r="D124" s="268"/>
      <c r="E124" s="269"/>
      <c r="F124" s="266"/>
      <c r="G124" s="269"/>
      <c r="H124" s="268"/>
      <c r="I124" s="268"/>
      <c r="J124" s="268"/>
      <c r="K124" s="268"/>
      <c r="L124" s="268"/>
      <c r="M124" s="268"/>
      <c r="N124" s="59"/>
      <c r="O124" s="59"/>
      <c r="P124" s="270"/>
      <c r="Q124" s="270"/>
      <c r="R124" s="270"/>
      <c r="S124" s="271"/>
      <c r="T124" s="270"/>
      <c r="U124" s="274"/>
      <c r="V124" s="275" t="s">
        <v>210</v>
      </c>
      <c r="W124" s="372"/>
    </row>
    <row r="125" spans="1:23" s="5" customFormat="1" ht="182.25" customHeight="1">
      <c r="A125" s="57">
        <v>10</v>
      </c>
      <c r="B125" s="53" t="s">
        <v>97</v>
      </c>
      <c r="C125" s="55">
        <v>20</v>
      </c>
      <c r="D125" s="55" t="s">
        <v>147</v>
      </c>
      <c r="E125" s="56"/>
      <c r="F125" s="57"/>
      <c r="G125" s="56"/>
      <c r="H125" s="55"/>
      <c r="I125" s="55"/>
      <c r="J125" s="55"/>
      <c r="K125" s="55"/>
      <c r="L125" s="55"/>
      <c r="M125" s="55"/>
      <c r="N125" s="59"/>
      <c r="O125" s="59"/>
      <c r="P125" s="163"/>
      <c r="Q125" s="163"/>
      <c r="R125" s="163"/>
      <c r="S125" s="180"/>
      <c r="T125" s="163"/>
      <c r="U125" s="97"/>
      <c r="V125" s="61" t="s">
        <v>325</v>
      </c>
      <c r="W125" s="179"/>
    </row>
    <row r="126" spans="1:22" ht="110.25">
      <c r="A126" s="368">
        <v>11</v>
      </c>
      <c r="B126" s="369" t="s">
        <v>99</v>
      </c>
      <c r="C126" s="370">
        <v>20</v>
      </c>
      <c r="D126" s="370">
        <v>5.49</v>
      </c>
      <c r="E126" s="311"/>
      <c r="F126" s="368" t="s">
        <v>287</v>
      </c>
      <c r="G126" s="311" t="s">
        <v>257</v>
      </c>
      <c r="H126" s="370" t="s">
        <v>147</v>
      </c>
      <c r="I126" s="370" t="s">
        <v>147</v>
      </c>
      <c r="J126" s="370" t="s">
        <v>147</v>
      </c>
      <c r="K126" s="370" t="s">
        <v>147</v>
      </c>
      <c r="L126" s="370">
        <v>1.02</v>
      </c>
      <c r="M126" s="370">
        <v>0</v>
      </c>
      <c r="N126" s="311">
        <v>2.47</v>
      </c>
      <c r="O126" s="311">
        <v>0</v>
      </c>
      <c r="P126" s="370">
        <v>2.47</v>
      </c>
      <c r="Q126" s="370" t="s">
        <v>255</v>
      </c>
      <c r="R126" s="370">
        <v>3.49</v>
      </c>
      <c r="S126" s="368"/>
      <c r="T126" s="370">
        <v>3.44</v>
      </c>
      <c r="U126" s="371"/>
      <c r="V126" s="352" t="s">
        <v>256</v>
      </c>
    </row>
    <row r="127" spans="1:26" ht="299.25">
      <c r="A127" s="21">
        <v>12</v>
      </c>
      <c r="B127" s="123" t="s">
        <v>253</v>
      </c>
      <c r="C127" s="124">
        <v>10</v>
      </c>
      <c r="D127" s="124">
        <v>6.33</v>
      </c>
      <c r="E127" s="126"/>
      <c r="F127" s="21" t="s">
        <v>100</v>
      </c>
      <c r="G127" s="126" t="s">
        <v>242</v>
      </c>
      <c r="H127" s="124" t="s">
        <v>147</v>
      </c>
      <c r="I127" s="124" t="s">
        <v>147</v>
      </c>
      <c r="J127" s="124" t="s">
        <v>147</v>
      </c>
      <c r="K127" s="124" t="s">
        <v>147</v>
      </c>
      <c r="L127" s="124">
        <v>1.98</v>
      </c>
      <c r="M127" s="124"/>
      <c r="N127" s="126"/>
      <c r="O127" s="126"/>
      <c r="P127" s="177"/>
      <c r="Q127" s="177">
        <v>5.33</v>
      </c>
      <c r="R127" s="177">
        <v>4.02</v>
      </c>
      <c r="S127" s="178"/>
      <c r="T127" s="177">
        <v>3.83</v>
      </c>
      <c r="U127" s="22"/>
      <c r="V127" s="127" t="s">
        <v>254</v>
      </c>
      <c r="W127" s="18">
        <f>SUM(N101:T101)</f>
        <v>40.63</v>
      </c>
      <c r="X127" s="13">
        <f>4.88-3.9</f>
        <v>0.98</v>
      </c>
      <c r="Y127" s="13">
        <v>8.98</v>
      </c>
      <c r="Z127" s="13">
        <v>-7.43</v>
      </c>
    </row>
    <row r="128" spans="1:22" ht="15.75">
      <c r="A128" s="57"/>
      <c r="B128" s="143"/>
      <c r="C128" s="97"/>
      <c r="D128" s="57"/>
      <c r="E128" s="56"/>
      <c r="F128" s="57"/>
      <c r="G128" s="121"/>
      <c r="H128" s="55"/>
      <c r="I128" s="55"/>
      <c r="J128" s="55"/>
      <c r="K128" s="55"/>
      <c r="L128" s="55"/>
      <c r="M128" s="55"/>
      <c r="N128" s="56"/>
      <c r="O128" s="56"/>
      <c r="P128" s="163"/>
      <c r="Q128" s="163"/>
      <c r="R128" s="163"/>
      <c r="S128" s="164"/>
      <c r="T128" s="163"/>
      <c r="U128" s="402"/>
      <c r="V128" s="166"/>
    </row>
    <row r="129" spans="1:22" ht="15.75">
      <c r="A129" s="57"/>
      <c r="B129" s="53"/>
      <c r="C129" s="97"/>
      <c r="D129" s="57"/>
      <c r="E129" s="56"/>
      <c r="F129" s="57"/>
      <c r="G129" s="58"/>
      <c r="H129" s="55"/>
      <c r="I129" s="55"/>
      <c r="J129" s="55"/>
      <c r="K129" s="55"/>
      <c r="L129" s="55"/>
      <c r="M129" s="55"/>
      <c r="N129" s="56"/>
      <c r="O129" s="56"/>
      <c r="P129" s="180"/>
      <c r="Q129" s="180"/>
      <c r="R129" s="180"/>
      <c r="S129" s="180"/>
      <c r="T129" s="180"/>
      <c r="U129" s="97"/>
      <c r="V129" s="61"/>
    </row>
    <row r="131" ht="16.5" thickBot="1"/>
    <row r="132" spans="1:22" ht="17.25" thickBot="1" thickTop="1">
      <c r="A132" s="181"/>
      <c r="B132" s="182"/>
      <c r="C132" s="183"/>
      <c r="D132" s="181"/>
      <c r="E132" s="184"/>
      <c r="F132" s="181"/>
      <c r="G132" s="185"/>
      <c r="H132" s="186"/>
      <c r="I132" s="186"/>
      <c r="J132" s="186"/>
      <c r="K132" s="186"/>
      <c r="L132" s="1"/>
      <c r="M132" s="1"/>
      <c r="N132" s="184"/>
      <c r="O132" s="184"/>
      <c r="P132" s="214"/>
      <c r="Q132" s="214"/>
      <c r="R132" s="215"/>
      <c r="S132" s="215"/>
      <c r="T132" s="2"/>
      <c r="U132" s="183"/>
      <c r="V132" s="187"/>
    </row>
    <row r="133" ht="16.5" thickTop="1"/>
    <row r="180" ht="15.75">
      <c r="N180" s="16">
        <f>125.62*1.05</f>
        <v>131.901</v>
      </c>
    </row>
  </sheetData>
  <sheetProtection/>
  <mergeCells count="54">
    <mergeCell ref="L116:L117"/>
    <mergeCell ref="K116:K117"/>
    <mergeCell ref="J116:J117"/>
    <mergeCell ref="A116:A117"/>
    <mergeCell ref="G116:G117"/>
    <mergeCell ref="F116:F117"/>
    <mergeCell ref="E116:E117"/>
    <mergeCell ref="D116:D117"/>
    <mergeCell ref="C116:C117"/>
    <mergeCell ref="B116:B117"/>
    <mergeCell ref="I116:I117"/>
    <mergeCell ref="H116:H117"/>
    <mergeCell ref="U116:U117"/>
    <mergeCell ref="T116:T117"/>
    <mergeCell ref="R116:R117"/>
    <mergeCell ref="Q116:Q117"/>
    <mergeCell ref="O116:O117"/>
    <mergeCell ref="N116:N117"/>
    <mergeCell ref="P116:P117"/>
    <mergeCell ref="M116:M117"/>
    <mergeCell ref="F2:F3"/>
    <mergeCell ref="K2:K3"/>
    <mergeCell ref="B100:V100"/>
    <mergeCell ref="E6:E19"/>
    <mergeCell ref="E36:E38"/>
    <mergeCell ref="E48:E55"/>
    <mergeCell ref="B13:B15"/>
    <mergeCell ref="S62:S65"/>
    <mergeCell ref="R66:R83"/>
    <mergeCell ref="B97:V97"/>
    <mergeCell ref="H2:H3"/>
    <mergeCell ref="G2:G3"/>
    <mergeCell ref="J2:J3"/>
    <mergeCell ref="A1:V1"/>
    <mergeCell ref="A2:A3"/>
    <mergeCell ref="B2:B3"/>
    <mergeCell ref="C2:C3"/>
    <mergeCell ref="D2:D3"/>
    <mergeCell ref="E2:E3"/>
    <mergeCell ref="R2:R3"/>
    <mergeCell ref="G62:G74"/>
    <mergeCell ref="B5:V5"/>
    <mergeCell ref="S60:S61"/>
    <mergeCell ref="E27:E29"/>
    <mergeCell ref="B59:H59"/>
    <mergeCell ref="S66:S83"/>
    <mergeCell ref="V2:V3"/>
    <mergeCell ref="I2:I3"/>
    <mergeCell ref="S2:S3"/>
    <mergeCell ref="N2:P2"/>
    <mergeCell ref="U2:U3"/>
    <mergeCell ref="L2:L3"/>
    <mergeCell ref="T2:T3"/>
    <mergeCell ref="M2:M3"/>
  </mergeCells>
  <printOptions horizontalCentered="1"/>
  <pageMargins left="0.25" right="0.25" top="0.5" bottom="0.5" header="0" footer="0"/>
  <pageSetup horizontalDpi="600" verticalDpi="600" orientation="landscape" paperSize="5" scale="56" r:id="rId1"/>
  <rowBreaks count="4" manualBreakCount="4">
    <brk id="96" max="255" man="1"/>
    <brk id="108" max="255" man="1"/>
    <brk id="124" max="19" man="1"/>
    <brk id="128" max="19" man="1"/>
  </rowBreaks>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HSRDC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dc:creator>
  <cp:keywords/>
  <dc:description/>
  <cp:lastModifiedBy>hsrdc2</cp:lastModifiedBy>
  <cp:lastPrinted>2015-02-16T09:12:08Z</cp:lastPrinted>
  <dcterms:created xsi:type="dcterms:W3CDTF">2008-12-10T03:54:26Z</dcterms:created>
  <dcterms:modified xsi:type="dcterms:W3CDTF">2015-04-17T07:07:38Z</dcterms:modified>
  <cp:category/>
  <cp:version/>
  <cp:contentType/>
  <cp:contentStatus/>
</cp:coreProperties>
</file>